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1 - Oprava kabelizace" sheetId="2" r:id="rId2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Oprava kabelizace'!$C$122:$L$194</definedName>
    <definedName name="_xlnm.Print_Area" localSheetId="1">'01 - Oprava kabelizace'!$C$4:$K$76,'01 - Oprava kabelizace'!$C$82:$K$104,'01 - Oprava kabelizace'!$C$110:$L$194</definedName>
    <definedName name="_xlnm.Print_Titles" localSheetId="1">'01 - Oprava kabelizace'!$122:$122</definedName>
  </definedNames>
  <calcPr/>
</workbook>
</file>

<file path=xl/calcChain.xml><?xml version="1.0" encoding="utf-8"?>
<calcChain xmlns="http://schemas.openxmlformats.org/spreadsheetml/2006/main">
  <c i="2" l="1" r="K41"/>
  <c r="K40"/>
  <c i="1" r="BA95"/>
  <c i="2" r="K39"/>
  <c i="1" r="AZ95"/>
  <c i="2" r="BI193"/>
  <c r="BH193"/>
  <c r="BF193"/>
  <c r="BE193"/>
  <c r="X193"/>
  <c r="V193"/>
  <c r="T193"/>
  <c r="P193"/>
  <c r="BI191"/>
  <c r="BH191"/>
  <c r="BF191"/>
  <c r="BE191"/>
  <c r="X191"/>
  <c r="V191"/>
  <c r="T191"/>
  <c r="P191"/>
  <c r="BI189"/>
  <c r="BH189"/>
  <c r="BF189"/>
  <c r="BE189"/>
  <c r="X189"/>
  <c r="V189"/>
  <c r="T189"/>
  <c r="P189"/>
  <c r="BI187"/>
  <c r="BH187"/>
  <c r="BF187"/>
  <c r="BE187"/>
  <c r="X187"/>
  <c r="V187"/>
  <c r="T187"/>
  <c r="P187"/>
  <c r="BI185"/>
  <c r="BH185"/>
  <c r="BF185"/>
  <c r="BE185"/>
  <c r="X185"/>
  <c r="V185"/>
  <c r="T185"/>
  <c r="P185"/>
  <c r="BI182"/>
  <c r="BH182"/>
  <c r="BF182"/>
  <c r="BE182"/>
  <c r="X182"/>
  <c r="V182"/>
  <c r="T182"/>
  <c r="P182"/>
  <c r="BI179"/>
  <c r="BH179"/>
  <c r="BF179"/>
  <c r="BE179"/>
  <c r="X179"/>
  <c r="V179"/>
  <c r="T179"/>
  <c r="P179"/>
  <c r="BI177"/>
  <c r="BH177"/>
  <c r="BF177"/>
  <c r="BE177"/>
  <c r="X177"/>
  <c r="V177"/>
  <c r="T177"/>
  <c r="P177"/>
  <c r="BI174"/>
  <c r="BH174"/>
  <c r="BF174"/>
  <c r="BE174"/>
  <c r="X174"/>
  <c r="V174"/>
  <c r="T174"/>
  <c r="P174"/>
  <c r="BI172"/>
  <c r="BH172"/>
  <c r="BF172"/>
  <c r="BE172"/>
  <c r="X172"/>
  <c r="V172"/>
  <c r="T172"/>
  <c r="P172"/>
  <c r="BI170"/>
  <c r="BH170"/>
  <c r="BF170"/>
  <c r="BE170"/>
  <c r="X170"/>
  <c r="V170"/>
  <c r="T170"/>
  <c r="P170"/>
  <c r="BI168"/>
  <c r="BH168"/>
  <c r="BF168"/>
  <c r="BE168"/>
  <c r="X168"/>
  <c r="V168"/>
  <c r="T168"/>
  <c r="P168"/>
  <c r="BI166"/>
  <c r="BH166"/>
  <c r="BF166"/>
  <c r="BE166"/>
  <c r="X166"/>
  <c r="V166"/>
  <c r="T166"/>
  <c r="P166"/>
  <c r="BI164"/>
  <c r="BH164"/>
  <c r="BF164"/>
  <c r="BE164"/>
  <c r="X164"/>
  <c r="V164"/>
  <c r="T164"/>
  <c r="P164"/>
  <c r="BI162"/>
  <c r="BH162"/>
  <c r="BF162"/>
  <c r="BE162"/>
  <c r="X162"/>
  <c r="V162"/>
  <c r="T162"/>
  <c r="P162"/>
  <c r="BI160"/>
  <c r="BH160"/>
  <c r="BF160"/>
  <c r="BE160"/>
  <c r="X160"/>
  <c r="V160"/>
  <c r="T160"/>
  <c r="P160"/>
  <c r="BI158"/>
  <c r="BH158"/>
  <c r="BF158"/>
  <c r="BE158"/>
  <c r="X158"/>
  <c r="V158"/>
  <c r="T158"/>
  <c r="P158"/>
  <c r="BI156"/>
  <c r="BH156"/>
  <c r="BF156"/>
  <c r="BE156"/>
  <c r="X156"/>
  <c r="V156"/>
  <c r="T156"/>
  <c r="P156"/>
  <c r="BI154"/>
  <c r="BH154"/>
  <c r="BF154"/>
  <c r="BE154"/>
  <c r="X154"/>
  <c r="V154"/>
  <c r="T154"/>
  <c r="P154"/>
  <c r="BI152"/>
  <c r="BH152"/>
  <c r="BF152"/>
  <c r="BE152"/>
  <c r="X152"/>
  <c r="V152"/>
  <c r="T152"/>
  <c r="P152"/>
  <c r="BI150"/>
  <c r="BH150"/>
  <c r="BF150"/>
  <c r="BE150"/>
  <c r="X150"/>
  <c r="V150"/>
  <c r="T150"/>
  <c r="P150"/>
  <c r="BI148"/>
  <c r="BH148"/>
  <c r="BF148"/>
  <c r="BE148"/>
  <c r="X148"/>
  <c r="V148"/>
  <c r="T148"/>
  <c r="P148"/>
  <c r="BI146"/>
  <c r="BH146"/>
  <c r="BF146"/>
  <c r="BE146"/>
  <c r="X146"/>
  <c r="V146"/>
  <c r="T146"/>
  <c r="P146"/>
  <c r="BI143"/>
  <c r="BH143"/>
  <c r="BF143"/>
  <c r="BE143"/>
  <c r="X143"/>
  <c r="V143"/>
  <c r="T143"/>
  <c r="P143"/>
  <c r="BI141"/>
  <c r="BH141"/>
  <c r="BF141"/>
  <c r="BE141"/>
  <c r="X141"/>
  <c r="V141"/>
  <c r="T141"/>
  <c r="P141"/>
  <c r="BI138"/>
  <c r="BH138"/>
  <c r="BF138"/>
  <c r="BE138"/>
  <c r="X138"/>
  <c r="V138"/>
  <c r="T138"/>
  <c r="P138"/>
  <c r="BI136"/>
  <c r="BH136"/>
  <c r="BF136"/>
  <c r="BE136"/>
  <c r="X136"/>
  <c r="V136"/>
  <c r="T136"/>
  <c r="P136"/>
  <c r="BI134"/>
  <c r="BH134"/>
  <c r="BF134"/>
  <c r="BE134"/>
  <c r="X134"/>
  <c r="V134"/>
  <c r="T134"/>
  <c r="P134"/>
  <c r="BI132"/>
  <c r="BH132"/>
  <c r="BF132"/>
  <c r="BE132"/>
  <c r="X132"/>
  <c r="V132"/>
  <c r="T132"/>
  <c r="P132"/>
  <c r="BI130"/>
  <c r="BH130"/>
  <c r="BF130"/>
  <c r="BE130"/>
  <c r="X130"/>
  <c r="V130"/>
  <c r="T130"/>
  <c r="P130"/>
  <c r="BI127"/>
  <c r="BH127"/>
  <c r="BF127"/>
  <c r="BE127"/>
  <c r="X127"/>
  <c r="V127"/>
  <c r="T127"/>
  <c r="P127"/>
  <c r="BI125"/>
  <c r="BH125"/>
  <c r="BF125"/>
  <c r="BE125"/>
  <c r="X125"/>
  <c r="V125"/>
  <c r="T125"/>
  <c r="P125"/>
  <c r="J120"/>
  <c r="J119"/>
  <c r="F119"/>
  <c r="F117"/>
  <c r="E115"/>
  <c r="K33"/>
  <c r="J92"/>
  <c r="J91"/>
  <c r="F91"/>
  <c r="F89"/>
  <c r="E87"/>
  <c r="J18"/>
  <c r="E18"/>
  <c r="F120"/>
  <c r="J17"/>
  <c r="J12"/>
  <c r="J89"/>
  <c r="E7"/>
  <c r="E85"/>
  <c i="1" r="L90"/>
  <c r="AM90"/>
  <c r="AM89"/>
  <c r="L89"/>
  <c r="AM87"/>
  <c r="L87"/>
  <c r="L85"/>
  <c r="L84"/>
  <c i="2" r="R193"/>
  <c r="Q191"/>
  <c r="Q189"/>
  <c r="Q187"/>
  <c r="R185"/>
  <c r="R182"/>
  <c r="Q182"/>
  <c r="R179"/>
  <c r="R172"/>
  <c r="R168"/>
  <c r="Q166"/>
  <c r="Q164"/>
  <c r="R162"/>
  <c r="Q156"/>
  <c r="Q154"/>
  <c r="R150"/>
  <c r="Q148"/>
  <c r="Q146"/>
  <c r="Q143"/>
  <c r="Q141"/>
  <c r="R138"/>
  <c r="R136"/>
  <c r="Q134"/>
  <c r="R130"/>
  <c i="1" r="AU94"/>
  <c i="2" r="Q193"/>
  <c r="R191"/>
  <c r="R189"/>
  <c r="R187"/>
  <c r="Q185"/>
  <c r="Q179"/>
  <c r="Q177"/>
  <c r="R156"/>
  <c r="R146"/>
  <c r="R134"/>
  <c r="Q132"/>
  <c r="R127"/>
  <c i="1" r="AK29"/>
  <c i="2" r="R177"/>
  <c r="Q174"/>
  <c r="Q170"/>
  <c r="Q168"/>
  <c r="R164"/>
  <c r="Q160"/>
  <c r="Q158"/>
  <c r="R152"/>
  <c r="R143"/>
  <c r="R141"/>
  <c r="Q130"/>
  <c r="Q127"/>
  <c r="Q125"/>
  <c r="R174"/>
  <c r="Q172"/>
  <c r="R170"/>
  <c r="R166"/>
  <c r="Q162"/>
  <c r="R160"/>
  <c r="R158"/>
  <c r="R154"/>
  <c r="Q152"/>
  <c r="Q150"/>
  <c r="R148"/>
  <c r="Q138"/>
  <c r="Q136"/>
  <c r="R132"/>
  <c r="R125"/>
  <c r="K193"/>
  <c r="BG193"/>
  <c r="BK189"/>
  <c r="BK185"/>
  <c r="K179"/>
  <c r="BG179"/>
  <c r="BK172"/>
  <c r="K164"/>
  <c r="BG164"/>
  <c r="K143"/>
  <c r="BG143"/>
  <c r="BK125"/>
  <c r="K191"/>
  <c r="BG191"/>
  <c r="BK187"/>
  <c r="K182"/>
  <c r="BG182"/>
  <c r="K177"/>
  <c r="BG177"/>
  <c r="K174"/>
  <c r="BG174"/>
  <c r="K166"/>
  <c r="BG166"/>
  <c r="K158"/>
  <c r="BG158"/>
  <c r="BK154"/>
  <c r="BK150"/>
  <c r="K146"/>
  <c r="BG146"/>
  <c r="BK132"/>
  <c r="BK130"/>
  <c r="K170"/>
  <c r="BG170"/>
  <c r="BK162"/>
  <c r="BK152"/>
  <c r="K148"/>
  <c r="BG148"/>
  <c r="K141"/>
  <c r="BG141"/>
  <c r="BK134"/>
  <c r="K127"/>
  <c r="BG127"/>
  <c r="K168"/>
  <c r="BG168"/>
  <c r="BK160"/>
  <c r="K156"/>
  <c r="BG156"/>
  <c r="BK138"/>
  <c r="K136"/>
  <c r="BG136"/>
  <c l="1" r="R124"/>
  <c r="J97"/>
  <c r="T124"/>
  <c r="V124"/>
  <c r="X124"/>
  <c r="Q124"/>
  <c r="I97"/>
  <c r="T145"/>
  <c r="V145"/>
  <c r="X145"/>
  <c r="Q145"/>
  <c r="I98"/>
  <c r="R145"/>
  <c r="J98"/>
  <c r="T176"/>
  <c r="V176"/>
  <c r="X176"/>
  <c r="Q176"/>
  <c r="I99"/>
  <c r="R176"/>
  <c r="J99"/>
  <c r="E113"/>
  <c r="J117"/>
  <c r="F92"/>
  <c r="F40"/>
  <c i="1" r="BE95"/>
  <c r="BE94"/>
  <c r="W37"/>
  <c i="2" r="K37"/>
  <c i="1" r="AX95"/>
  <c i="2" r="BK136"/>
  <c r="BK146"/>
  <c r="K162"/>
  <c r="BG162"/>
  <c r="K172"/>
  <c r="BG172"/>
  <c r="BK158"/>
  <c r="BK179"/>
  <c r="BK177"/>
  <c r="BK193"/>
  <c r="F41"/>
  <c i="1" r="BF95"/>
  <c r="BF94"/>
  <c r="W38"/>
  <c i="2" r="K38"/>
  <c i="1" r="AY95"/>
  <c i="2" r="K134"/>
  <c r="BG134"/>
  <c r="K160"/>
  <c r="BG160"/>
  <c r="BK182"/>
  <c r="BK148"/>
  <c r="BK164"/>
  <c r="K125"/>
  <c r="BG125"/>
  <c r="K189"/>
  <c r="BG189"/>
  <c r="K185"/>
  <c r="BG185"/>
  <c r="F38"/>
  <c i="1" r="BC95"/>
  <c r="BC94"/>
  <c r="AY94"/>
  <c r="AK35"/>
  <c i="2" r="BK127"/>
  <c r="K138"/>
  <c r="BG138"/>
  <c r="BK143"/>
  <c r="K154"/>
  <c r="BG154"/>
  <c r="BK166"/>
  <c r="BK174"/>
  <c r="BK156"/>
  <c r="K187"/>
  <c r="BG187"/>
  <c r="F37"/>
  <c i="1" r="BB95"/>
  <c r="BB94"/>
  <c r="W34"/>
  <c i="2" r="K132"/>
  <c r="BG132"/>
  <c r="BK141"/>
  <c r="K150"/>
  <c r="BG150"/>
  <c r="K130"/>
  <c r="BG130"/>
  <c r="K152"/>
  <c r="BG152"/>
  <c r="BK170"/>
  <c r="BK168"/>
  <c r="BK191"/>
  <c l="1" r="V123"/>
  <c r="X123"/>
  <c r="T123"/>
  <c i="1" r="AW95"/>
  <c i="2" r="Q123"/>
  <c r="I96"/>
  <c r="K31"/>
  <c i="1" r="AS95"/>
  <c i="2" r="R123"/>
  <c r="J96"/>
  <c r="K32"/>
  <c i="1" r="AT95"/>
  <c i="2" r="BK124"/>
  <c r="BK145"/>
  <c r="K145"/>
  <c r="K98"/>
  <c r="BK176"/>
  <c r="K176"/>
  <c r="K99"/>
  <c i="1" r="AW94"/>
  <c r="AX94"/>
  <c r="AK34"/>
  <c r="AS94"/>
  <c r="AK27"/>
  <c r="W35"/>
  <c r="AV95"/>
  <c r="BA94"/>
  <c r="AT94"/>
  <c r="AK28"/>
  <c i="2" r="F39"/>
  <c i="1" r="BD95"/>
  <c r="BD94"/>
  <c r="AZ94"/>
  <c i="2" l="1" r="BK123"/>
  <c r="K123"/>
  <c r="K96"/>
  <c r="K124"/>
  <c r="K97"/>
  <c r="K104"/>
  <c i="1" r="AV94"/>
  <c r="W36"/>
  <c i="2" l="1" r="K30"/>
  <c r="K34"/>
  <c i="1" r="AG95"/>
  <c r="AG94"/>
  <c r="AK26"/>
  <c r="AK31"/>
  <c r="AK40"/>
  <c l="1" r="AN95"/>
  <c i="2" r="K43"/>
  <c i="1" r="AN94"/>
  <c r="AG99"/>
  <c r="AN9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<sst xmlns="http://schemas.openxmlformats.org/spreadsheetml/2006/main">
  <si>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</si>
  <si>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</si>
  <si>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</si>
  <si>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</si>
  <si>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</si>
  <si>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</si>
  <si>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{e55a7a0a-462b-4e5f-902a-be9a3a4626f8}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</si>
  <si>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</si>
  <si>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</si>
  <si>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</si>
  <si>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</si>
  <si>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</si>
  <si>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</si>
  <si>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</si>
  <si>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2020/17</t>
  </si>
  <si>
    <t>Stavba:</t>
  </si>
  <si>
    <t>Oprava kabelizace Stařeč - Okříšky</t>
  </si>
  <si>
    <t>KSO:</t>
  </si>
  <si>
    <t>CC-CZ:</t>
  </si>
  <si>
    <t>Místo:</t>
  </si>
  <si>
    <t xml:space="preserve"> </t>
  </si>
  <si>
    <t>Datum:</t>
  </si>
  <si>
    <t>31. 10. 2020</t>
  </si>
  <si>
    <t>Zadavatel:</t>
  </si>
  <si>
    <t>IČ:</t>
  </si>
  <si>
    <t>70994234</t>
  </si>
  <si>
    <t>Správa železnic, státní organizace</t>
  </si>
  <si>
    <t>DIČ:</t>
  </si>
  <si>
    <t>CZ70994234</t>
  </si>
  <si>
    <t>Zhotovitel:</t>
  </si>
  <si>
    <t>Projektant:</t>
  </si>
  <si>
    <t>Zpracovatel:</t>
  </si>
  <si>
    <t>Bc. Komzák Roman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</si>
  <si>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</si>
  <si>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</si>
  <si>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</si>
  <si>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</si>
  <si>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</si>
  <si>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</si>
  <si>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</si>
  <si>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</si>
  <si>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</si>
  <si>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</si>
  <si>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</si>
  <si>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</si>
  <si>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</si>
  <si>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</si>
  <si>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</si>
  <si>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</si>
  <si>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</si>
  <si>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</si>
  <si>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</si>
  <si>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</si>
  <si>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</si>
  <si>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</si>
  <si>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</si>
  <si>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</si>
  <si>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</si>
  <si>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</si>
  <si>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</si>
  <si>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</si>
  <si>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</si>
  <si>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</si>
  <si>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</si>
  <si>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</si>
  <si>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</si>
  <si>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</si>
  <si>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</si>
  <si>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</si>
  <si>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</si>
  <si>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</si>
  <si>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</si>
  <si>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</si>
  <si>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</si>
  <si>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</si>
  <si>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</si>
  <si>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</si>
  <si>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</si>
  <si>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</si>
  <si>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</si>
  <si>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</si>
  <si>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</si>
  <si>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</si>
  <si>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</si>
  <si>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</si>
  <si>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</si>
  <si>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kabelizace</t>
  </si>
  <si>
    <t>STA</t>
  </si>
  <si>
    <t>1</t>
  </si>
  <si>
    <t>{425a181b-354b-4a53-90e5-9c99f49e45a8}</t>
  </si>
  <si>
    <t>2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</si>
  <si>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</si>
  <si>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</si>
  <si>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</si>
  <si>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</si>
  <si>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</si>
  <si>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</si>
  <si>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01 - Oprava kabelizace</t>
  </si>
  <si>
    <t>Náklady z rozpočtu</t>
  </si>
  <si>
    <t>Ostatní náklady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</si>
  <si>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</si>
  <si>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</si>
  <si>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</si>
  <si>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</si>
  <si>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</si>
  <si>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</si>
  <si>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</si>
  <si>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HSV - Dodávka</t>
  </si>
  <si>
    <t>M - Montáž</t>
  </si>
  <si>
    <t>VRN - Vedlejší rozpočtové náklady</t>
  </si>
  <si>
    <t>2) Ostatní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</si>
  <si>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</si>
  <si>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</si>
  <si>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</si>
  <si>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</si>
  <si>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</si>
  <si>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</si>
  <si>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</si>
  <si>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</si>
  <si>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</si>
  <si>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</si>
  <si>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</si>
  <si>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</si>
  <si>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</si>
  <si>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</si>
  <si>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</si>
  <si>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</si>
  <si>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</si>
  <si>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</si>
  <si>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</si>
  <si>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Dodávka</t>
  </si>
  <si>
    <t>ROZPOCET</t>
  </si>
  <si>
    <t>M</t>
  </si>
  <si>
    <t>7590520624</t>
  </si>
  <si>
    <t>Venkovní vedení kabelová - metalické sítě Plněné 4x0,8 TCEPKPFLEY 10 x 4 x 0,8</t>
  </si>
  <si>
    <t>m</t>
  </si>
  <si>
    <t>8</t>
  </si>
  <si>
    <t>4</t>
  </si>
  <si>
    <t>-1593449216</t>
  </si>
  <si>
    <t>PP</t>
  </si>
  <si>
    <t>7593501125</t>
  </si>
  <si>
    <t>Trasy kabelového vedení Chráničky optického kabelu HDPE 6040 průměr 40/33 mm</t>
  </si>
  <si>
    <t>-1965668638</t>
  </si>
  <si>
    <t>P</t>
  </si>
  <si>
    <t>Poznámka k položce:_x000d_
modrá</t>
  </si>
  <si>
    <t>3</t>
  </si>
  <si>
    <t>7593500600</t>
  </si>
  <si>
    <t>Trasy kabelového vedení Kabelové krycí desky a pásy Fólie výstražná modrá š. 34 cm</t>
  </si>
  <si>
    <t>1325716942</t>
  </si>
  <si>
    <t>7593501195</t>
  </si>
  <si>
    <t>Trasy kabelového vedení Spojky šroubovací pro chráničky optického kabelu HDPE 5050 průměr 40 mm</t>
  </si>
  <si>
    <t>kus</t>
  </si>
  <si>
    <t>341037436</t>
  </si>
  <si>
    <t>5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</si>
  <si>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</si>
  <si>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</si>
  <si>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256</t>
  </si>
  <si>
    <t>64</t>
  </si>
  <si>
    <t>150070788</t>
  </si>
  <si>
    <t>6</t>
  </si>
  <si>
    <t>7593501143</t>
  </si>
  <si>
    <t xml:space="preserve">Trasy kabelového vedení Chráničky optického kabelu HDPE Koncová zátka Jackmoon  38-46 mm</t>
  </si>
  <si>
    <t>1109220157</t>
  </si>
  <si>
    <t>7</t>
  </si>
  <si>
    <t>7593501035</t>
  </si>
  <si>
    <t>Trasy kabelového vedení Tuhá dvouplášťová korugovaná chránička KD 09160 průměr 160/136 mm</t>
  </si>
  <si>
    <t>183113015</t>
  </si>
  <si>
    <t>Poznámka k položce:_x000d_
chránička do protlaku</t>
  </si>
  <si>
    <t>7593500110</t>
  </si>
  <si>
    <t>Trasy kabelového vedení Kabelové žlaby (120x100) spodní + vrchní díl plast</t>
  </si>
  <si>
    <t>-379864791</t>
  </si>
  <si>
    <t>9</t>
  </si>
  <si>
    <t>7593500115</t>
  </si>
  <si>
    <t>Trasy kabelového vedení Kabelové žlaby (120x100) spojka plast</t>
  </si>
  <si>
    <t>-673885248</t>
  </si>
  <si>
    <t>10</t>
  </si>
  <si>
    <t>K</t>
  </si>
  <si>
    <t>460150074</t>
  </si>
  <si>
    <t>Hloubení kabelových zapažených i nezapažených rýh ručně š 40 cm, hl 90 cm, v hornině tř 4</t>
  </si>
  <si>
    <t>-918964457</t>
  </si>
  <si>
    <t>11</t>
  </si>
  <si>
    <t>460421081</t>
  </si>
  <si>
    <t>Lože kabelů z písku nebo štěrkopísku tl 5 cm nad kabel, kryté plastovou folií, š lože do 25 cm</t>
  </si>
  <si>
    <t>-1772485946</t>
  </si>
  <si>
    <t>12</t>
  </si>
  <si>
    <t>1320010031-R</t>
  </si>
  <si>
    <t>Pokládka výstražné fólie ve stývající trase</t>
  </si>
  <si>
    <t>-113574410</t>
  </si>
  <si>
    <t>13</t>
  </si>
  <si>
    <t>460560064</t>
  </si>
  <si>
    <t>Zásyp rýh ručně šířky 40 cm, hloubky 80 cm, z horniny třídy 4</t>
  </si>
  <si>
    <t>-1988349167</t>
  </si>
  <si>
    <t>14</t>
  </si>
  <si>
    <t>1320010011-R</t>
  </si>
  <si>
    <t>Ochrana štěrkového lože kolejí při souběžné trase s kolejemi</t>
  </si>
  <si>
    <t>-1713200294</t>
  </si>
  <si>
    <t>133311011</t>
  </si>
  <si>
    <t>Hloubení šachet v soudržných horninách třídy těžitelnosti II, skupiny 4 při překopech inženýrských sítí objemu do 10 m3 ručně</t>
  </si>
  <si>
    <t>m3</t>
  </si>
  <si>
    <t>985284556</t>
  </si>
  <si>
    <t>16</t>
  </si>
  <si>
    <t>460510274</t>
  </si>
  <si>
    <t>Kanály do rýhy ze žlabů plastových šířky do 20 cm</t>
  </si>
  <si>
    <t>-1197995263</t>
  </si>
  <si>
    <t>17</t>
  </si>
  <si>
    <t>460310017</t>
  </si>
  <si>
    <t>Neřízený zemní protlak strojně v hornině tř 3 a 4 vnějšího průměru do 160 mm</t>
  </si>
  <si>
    <t>-1295313283</t>
  </si>
  <si>
    <t>33</t>
  </si>
  <si>
    <t>174102101</t>
  </si>
  <si>
    <t>Zásyp jam, šachet a rýh do 30 m3 sypaninou se zhutněním při překopech inženýrských sítí</t>
  </si>
  <si>
    <t>-1672115774</t>
  </si>
  <si>
    <t>19</t>
  </si>
  <si>
    <t>7590525178</t>
  </si>
  <si>
    <t>Montáž kabelu úložného volně uloženého s jádrem 0,8 mm TCEKE do 50 XN</t>
  </si>
  <si>
    <t>-456789180</t>
  </si>
  <si>
    <t>20</t>
  </si>
  <si>
    <t>7593505202</t>
  </si>
  <si>
    <t>Uložení HDPE trubky pro optický kabel do výkopu bez zřízení lože a bez krytí</t>
  </si>
  <si>
    <t>1416726243</t>
  </si>
  <si>
    <t>7590525561</t>
  </si>
  <si>
    <t>Montáž smršťovací spojky Raychem bez pancíře na dvouplášťovém celoplastovém kabelu do 48 žil</t>
  </si>
  <si>
    <t>-679481829</t>
  </si>
  <si>
    <t>22</t>
  </si>
  <si>
    <t>7593505220</t>
  </si>
  <si>
    <t>Montáž spojky Plasson na HDPE trubce rovné nebo redukční</t>
  </si>
  <si>
    <t>-486673517</t>
  </si>
  <si>
    <t>23</t>
  </si>
  <si>
    <t>7593505270</t>
  </si>
  <si>
    <t>Montáž kabelového označníku Ball Marker</t>
  </si>
  <si>
    <t>-1857307839</t>
  </si>
  <si>
    <t>24</t>
  </si>
  <si>
    <t>460620014</t>
  </si>
  <si>
    <t>Provizorní úprava terénu se zhutněním, v hornině tř II skupiny 4</t>
  </si>
  <si>
    <t>m2</t>
  </si>
  <si>
    <t>-1424234425</t>
  </si>
  <si>
    <t>VRN</t>
  </si>
  <si>
    <t>Vedlejší rozpočtové náklady</t>
  </si>
  <si>
    <t>25</t>
  </si>
  <si>
    <t>HZS4222</t>
  </si>
  <si>
    <t>Hodinová zúčtovací sazba geodet specialista</t>
  </si>
  <si>
    <t>hod</t>
  </si>
  <si>
    <t>512</t>
  </si>
  <si>
    <t>836838106</t>
  </si>
  <si>
    <t>26</t>
  </si>
  <si>
    <t>HZS4232</t>
  </si>
  <si>
    <t>Hodinová zúčtovací sazba technik odborný</t>
  </si>
  <si>
    <t>1033056552</t>
  </si>
  <si>
    <t>Poznámka k položce:_x000d_
Kontrola tlakutěsnosti HDPE trubky přepočítána na HZS (dle cen platného Sborníku)</t>
  </si>
  <si>
    <t>27</t>
  </si>
  <si>
    <t>-669580575</t>
  </si>
  <si>
    <t xml:space="preserve">Poznámka k položce:_x000d_
Kontrola průchodnosti HDPE trubky přepočítána na  HZS (dle cen platného Sborníku)</t>
  </si>
  <si>
    <t>28</t>
  </si>
  <si>
    <t>023101011</t>
  </si>
  <si>
    <t>Projektové práce Projektové práce v rozsahu ZRN (vyjma dále jmenované práce) přes 1 do 3 mil. Kč</t>
  </si>
  <si>
    <t>%</t>
  </si>
  <si>
    <t>1024</t>
  </si>
  <si>
    <t>-490261589</t>
  </si>
  <si>
    <t>29</t>
  </si>
  <si>
    <t>032103001</t>
  </si>
  <si>
    <t>Územní vlivy ztížené dopravní podmínky</t>
  </si>
  <si>
    <t>-1192386947</t>
  </si>
  <si>
    <t>30</t>
  </si>
  <si>
    <t>032104001</t>
  </si>
  <si>
    <t>Územní vlivy práce na těžce přístupných místech</t>
  </si>
  <si>
    <t>-1755098632</t>
  </si>
  <si>
    <t>31</t>
  </si>
  <si>
    <t>032105001.1R</t>
  </si>
  <si>
    <t>Územní vlivy mimostaveništní doprava - osobní automobil</t>
  </si>
  <si>
    <t>km</t>
  </si>
  <si>
    <t>1548537025</t>
  </si>
  <si>
    <t>32</t>
  </si>
  <si>
    <t>032105001.2R</t>
  </si>
  <si>
    <t>Územní vlivy mimostaveništní doprava - nákladní automobil</t>
  </si>
  <si>
    <t>-1271298967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</si>
</sst>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1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3" borderId="6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8" fillId="3" borderId="7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right" vertical="center"/>
    </xf>
    <xf numFmtId="0" fontId="18" fillId="3" borderId="8" xfId="0" applyFont="1" applyFill="1" applyBorder="1" applyAlignment="1" applyProtection="1">
      <alignment horizontal="left" vertical="center"/>
    </xf>
    <xf numFmtId="0" fontId="18" fillId="3" borderId="0" xfId="0" applyFont="1" applyFill="1" applyAlignment="1" applyProtection="1">
      <alignment horizontal="center" vertical="center"/>
    </xf>
    <xf numFmtId="0" fontId="12" fillId="0" borderId="16" xfId="0" applyFont="1" applyBorder="1" applyAlignment="1" applyProtection="1">
      <alignment horizontal="center" vertical="center" wrapText="1"/>
    </xf>
    <xf numFmtId="0" fontId="12" fillId="0" borderId="17" xfId="0" applyFont="1" applyBorder="1" applyAlignment="1" applyProtection="1">
      <alignment horizontal="center" vertical="center" wrapText="1"/>
    </xf>
    <xf numFmtId="0" fontId="1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4" fontId="19" fillId="3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3" borderId="0" xfId="0" applyFont="1" applyFill="1" applyAlignment="1" applyProtection="1">
      <alignment horizontal="left" vertical="center"/>
    </xf>
    <xf numFmtId="0" fontId="18" fillId="3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4" fontId="27" fillId="0" borderId="0" xfId="0" applyNumberFormat="1" applyFont="1" applyAlignment="1" applyProtection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3" borderId="16" xfId="0" applyFont="1" applyFill="1" applyBorder="1" applyAlignment="1" applyProtection="1">
      <alignment horizontal="center" vertical="center" wrapText="1"/>
    </xf>
    <xf numFmtId="0" fontId="18" fillId="3" borderId="17" xfId="0" applyFont="1" applyFill="1" applyBorder="1" applyAlignment="1" applyProtection="1">
      <alignment horizontal="center" vertical="center" wrapText="1"/>
    </xf>
    <xf numFmtId="0" fontId="18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8" fillId="0" borderId="12" xfId="0" applyNumberFormat="1" applyFont="1" applyBorder="1" applyAlignment="1" applyProtection="1"/>
    <xf numFmtId="166" fontId="28" fillId="0" borderId="12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5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0" borderId="23" xfId="0" applyNumberFormat="1" applyFont="1" applyBorder="1" applyAlignment="1" applyProtection="1">
      <alignment vertical="center"/>
    </xf>
    <xf numFmtId="0" fontId="31" fillId="0" borderId="23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center" vertical="center"/>
    </xf>
    <xf numFmtId="4" fontId="12" fillId="0" borderId="0" xfId="0" applyNumberFormat="1" applyFont="1" applyBorder="1" applyAlignment="1" applyProtection="1">
      <alignment vertical="center"/>
    </xf>
    <xf numFmtId="166" fontId="12" fillId="0" borderId="0" xfId="0" applyNumberFormat="1" applyFont="1" applyBorder="1" applyAlignment="1" applyProtection="1">
      <alignment vertical="center"/>
    </xf>
    <xf numFmtId="0" fontId="12" fillId="0" borderId="15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0" borderId="23" xfId="0" applyNumberFormat="1" applyFont="1" applyBorder="1" applyAlignment="1" applyProtection="1">
      <alignment vertical="center"/>
    </xf>
    <xf numFmtId="0" fontId="12" fillId="0" borderId="14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5</v>
      </c>
      <c r="BV1" s="12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3" t="s">
        <v>7</v>
      </c>
      <c r="BT2" s="13" t="s">
        <v>8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s="1" customFormat="1" ht="24.96" customHeight="1">
      <c r="B4" s="17"/>
      <c r="C4" s="18"/>
      <c r="D4" s="19" t="s">
        <v>10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11</v>
      </c>
      <c r="BS4" s="13" t="s">
        <v>12</v>
      </c>
    </row>
    <row r="5" s="1" customFormat="1" ht="12" customHeight="1">
      <c r="B5" s="17"/>
      <c r="C5" s="18"/>
      <c r="D5" s="21" t="s">
        <v>13</v>
      </c>
      <c r="E5" s="18"/>
      <c r="F5" s="18"/>
      <c r="G5" s="18"/>
      <c r="H5" s="18"/>
      <c r="I5" s="18"/>
      <c r="J5" s="18"/>
      <c r="K5" s="22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S5" s="13" t="s">
        <v>7</v>
      </c>
    </row>
    <row r="6" s="1" customFormat="1" ht="36.96" customHeight="1">
      <c r="B6" s="17"/>
      <c r="C6" s="18"/>
      <c r="D6" s="23" t="s">
        <v>15</v>
      </c>
      <c r="E6" s="18"/>
      <c r="F6" s="18"/>
      <c r="G6" s="18"/>
      <c r="H6" s="18"/>
      <c r="I6" s="18"/>
      <c r="J6" s="18"/>
      <c r="K6" s="24" t="s">
        <v>16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S6" s="13" t="s">
        <v>7</v>
      </c>
    </row>
    <row r="7" s="1" customFormat="1" ht="12" customHeight="1">
      <c r="B7" s="17"/>
      <c r="C7" s="18"/>
      <c r="D7" s="25" t="s">
        <v>17</v>
      </c>
      <c r="E7" s="18"/>
      <c r="F7" s="18"/>
      <c r="G7" s="18"/>
      <c r="H7" s="18"/>
      <c r="I7" s="18"/>
      <c r="J7" s="18"/>
      <c r="K7" s="22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18</v>
      </c>
      <c r="AL7" s="18"/>
      <c r="AM7" s="18"/>
      <c r="AN7" s="22" t="s">
        <v>1</v>
      </c>
      <c r="AO7" s="18"/>
      <c r="AP7" s="18"/>
      <c r="AQ7" s="18"/>
      <c r="AR7" s="16"/>
      <c r="BS7" s="13" t="s">
        <v>7</v>
      </c>
    </row>
    <row r="8" s="1" customFormat="1" ht="12" customHeight="1">
      <c r="B8" s="17"/>
      <c r="C8" s="18"/>
      <c r="D8" s="25" t="s">
        <v>19</v>
      </c>
      <c r="E8" s="18"/>
      <c r="F8" s="18"/>
      <c r="G8" s="18"/>
      <c r="H8" s="18"/>
      <c r="I8" s="18"/>
      <c r="J8" s="18"/>
      <c r="K8" s="22" t="s">
        <v>20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21</v>
      </c>
      <c r="AL8" s="18"/>
      <c r="AM8" s="18"/>
      <c r="AN8" s="22" t="s">
        <v>22</v>
      </c>
      <c r="AO8" s="18"/>
      <c r="AP8" s="18"/>
      <c r="AQ8" s="18"/>
      <c r="AR8" s="16"/>
      <c r="BS8" s="13" t="s">
        <v>7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S9" s="13" t="s">
        <v>7</v>
      </c>
    </row>
    <row r="10" s="1" customFormat="1" ht="12" customHeight="1">
      <c r="B10" s="17"/>
      <c r="C10" s="18"/>
      <c r="D10" s="25" t="s">
        <v>23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24</v>
      </c>
      <c r="AL10" s="18"/>
      <c r="AM10" s="18"/>
      <c r="AN10" s="22" t="s">
        <v>25</v>
      </c>
      <c r="AO10" s="18"/>
      <c r="AP10" s="18"/>
      <c r="AQ10" s="18"/>
      <c r="AR10" s="16"/>
      <c r="BS10" s="13" t="s">
        <v>7</v>
      </c>
    </row>
    <row r="11" s="1" customFormat="1" ht="18.48" customHeight="1">
      <c r="B11" s="17"/>
      <c r="C11" s="18"/>
      <c r="D11" s="18"/>
      <c r="E11" s="22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27</v>
      </c>
      <c r="AL11" s="18"/>
      <c r="AM11" s="18"/>
      <c r="AN11" s="22" t="s">
        <v>28</v>
      </c>
      <c r="AO11" s="18"/>
      <c r="AP11" s="18"/>
      <c r="AQ11" s="18"/>
      <c r="AR11" s="16"/>
      <c r="BS11" s="13" t="s">
        <v>7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S12" s="13" t="s">
        <v>7</v>
      </c>
    </row>
    <row r="13" s="1" customFormat="1" ht="12" customHeight="1">
      <c r="B13" s="17"/>
      <c r="C13" s="18"/>
      <c r="D13" s="25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24</v>
      </c>
      <c r="AL13" s="18"/>
      <c r="AM13" s="18"/>
      <c r="AN13" s="22" t="s">
        <v>1</v>
      </c>
      <c r="AO13" s="18"/>
      <c r="AP13" s="18"/>
      <c r="AQ13" s="18"/>
      <c r="AR13" s="16"/>
      <c r="BS13" s="13" t="s">
        <v>7</v>
      </c>
    </row>
    <row r="14">
      <c r="B14" s="17"/>
      <c r="C14" s="18"/>
      <c r="D14" s="18"/>
      <c r="E14" s="22" t="s">
        <v>20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25" t="s">
        <v>27</v>
      </c>
      <c r="AL14" s="18"/>
      <c r="AM14" s="18"/>
      <c r="AN14" s="22" t="s">
        <v>1</v>
      </c>
      <c r="AO14" s="18"/>
      <c r="AP14" s="18"/>
      <c r="AQ14" s="18"/>
      <c r="AR14" s="16"/>
      <c r="BS14" s="13" t="s">
        <v>7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S15" s="13" t="s">
        <v>4</v>
      </c>
    </row>
    <row r="16" s="1" customFormat="1" ht="12" customHeight="1">
      <c r="B16" s="17"/>
      <c r="C16" s="18"/>
      <c r="D16" s="25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24</v>
      </c>
      <c r="AL16" s="18"/>
      <c r="AM16" s="18"/>
      <c r="AN16" s="22" t="s">
        <v>1</v>
      </c>
      <c r="AO16" s="18"/>
      <c r="AP16" s="18"/>
      <c r="AQ16" s="18"/>
      <c r="AR16" s="16"/>
      <c r="BS16" s="13" t="s">
        <v>4</v>
      </c>
    </row>
    <row r="17" s="1" customFormat="1" ht="18.48" customHeight="1">
      <c r="B17" s="17"/>
      <c r="C17" s="18"/>
      <c r="D17" s="18"/>
      <c r="E17" s="22" t="s">
        <v>20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27</v>
      </c>
      <c r="AL17" s="18"/>
      <c r="AM17" s="18"/>
      <c r="AN17" s="22" t="s">
        <v>1</v>
      </c>
      <c r="AO17" s="18"/>
      <c r="AP17" s="18"/>
      <c r="AQ17" s="18"/>
      <c r="AR17" s="16"/>
      <c r="BS17" s="13" t="s">
        <v>5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S18" s="13" t="s">
        <v>7</v>
      </c>
    </row>
    <row r="19" s="1" customFormat="1" ht="12" customHeight="1">
      <c r="B19" s="17"/>
      <c r="C19" s="18"/>
      <c r="D19" s="25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24</v>
      </c>
      <c r="AL19" s="18"/>
      <c r="AM19" s="18"/>
      <c r="AN19" s="22" t="s">
        <v>1</v>
      </c>
      <c r="AO19" s="18"/>
      <c r="AP19" s="18"/>
      <c r="AQ19" s="18"/>
      <c r="AR19" s="16"/>
      <c r="BS19" s="13" t="s">
        <v>7</v>
      </c>
    </row>
    <row r="20" s="1" customFormat="1" ht="18.48" customHeight="1">
      <c r="B20" s="17"/>
      <c r="C20" s="18"/>
      <c r="D20" s="18"/>
      <c r="E20" s="22" t="s">
        <v>32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27</v>
      </c>
      <c r="AL20" s="18"/>
      <c r="AM20" s="18"/>
      <c r="AN20" s="22" t="s">
        <v>1</v>
      </c>
      <c r="AO20" s="18"/>
      <c r="AP20" s="18"/>
      <c r="AQ20" s="18"/>
      <c r="AR20" s="16"/>
      <c r="BS20" s="13" t="s">
        <v>5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</row>
    <row r="22" s="1" customFormat="1" ht="12" customHeight="1">
      <c r="B22" s="17"/>
      <c r="C22" s="18"/>
      <c r="D22" s="25" t="s">
        <v>33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</row>
    <row r="23" s="1" customFormat="1" ht="16.5" customHeight="1">
      <c r="B23" s="17"/>
      <c r="C23" s="18"/>
      <c r="D23" s="18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18"/>
      <c r="AP23" s="18"/>
      <c r="AQ23" s="18"/>
      <c r="AR23" s="16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</row>
    <row r="25" s="1" customFormat="1" ht="6.96" customHeight="1">
      <c r="B25" s="17"/>
      <c r="C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8"/>
      <c r="AQ25" s="18"/>
      <c r="AR25" s="16"/>
    </row>
    <row r="26" s="1" customFormat="1" ht="14.4" customHeight="1">
      <c r="B26" s="17"/>
      <c r="C26" s="18"/>
      <c r="D26" s="28" t="s">
        <v>34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29">
        <f>ROUND(AG94,2)</f>
        <v>3229018.48</v>
      </c>
      <c r="AL26" s="18"/>
      <c r="AM26" s="18"/>
      <c r="AN26" s="18"/>
      <c r="AO26" s="18"/>
      <c r="AP26" s="18"/>
      <c r="AQ26" s="18"/>
      <c r="AR26" s="16"/>
    </row>
    <row r="27">
      <c r="B27" s="17"/>
      <c r="C27" s="18"/>
      <c r="D27" s="18"/>
      <c r="E27" s="30" t="s">
        <v>35</v>
      </c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31">
        <f>ROUND(AS94,2)</f>
        <v>400144.59999999998</v>
      </c>
      <c r="AL27" s="31"/>
      <c r="AM27" s="31"/>
      <c r="AN27" s="31"/>
      <c r="AO27" s="31"/>
      <c r="AP27" s="18"/>
      <c r="AQ27" s="18"/>
      <c r="AR27" s="16"/>
    </row>
    <row r="28" s="2" customFormat="1">
      <c r="A28" s="32"/>
      <c r="B28" s="33"/>
      <c r="C28" s="34"/>
      <c r="D28" s="34"/>
      <c r="E28" s="30" t="s">
        <v>36</v>
      </c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1">
        <f>ROUND(AT94,2)</f>
        <v>2828873.8799999999</v>
      </c>
      <c r="AL28" s="31"/>
      <c r="AM28" s="31"/>
      <c r="AN28" s="31"/>
      <c r="AO28" s="31"/>
      <c r="AP28" s="34"/>
      <c r="AQ28" s="34"/>
      <c r="AR28" s="35"/>
      <c r="BG28" s="32"/>
    </row>
    <row r="29" s="2" customFormat="1" ht="14.4" customHeight="1">
      <c r="A29" s="32"/>
      <c r="B29" s="33"/>
      <c r="C29" s="34"/>
      <c r="D29" s="28" t="s">
        <v>37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9">
        <f>ROUND(AG97, 2)</f>
        <v>0</v>
      </c>
      <c r="AL29" s="29"/>
      <c r="AM29" s="29"/>
      <c r="AN29" s="29"/>
      <c r="AO29" s="29"/>
      <c r="AP29" s="34"/>
      <c r="AQ29" s="34"/>
      <c r="AR29" s="35"/>
      <c r="BG29" s="32"/>
    </row>
    <row r="30" s="2" customFormat="1" ht="6.96" customHeight="1">
      <c r="A30" s="32"/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5"/>
      <c r="BG30" s="32"/>
    </row>
    <row r="31" s="2" customFormat="1" ht="25.92" customHeight="1">
      <c r="A31" s="32"/>
      <c r="B31" s="33"/>
      <c r="C31" s="34"/>
      <c r="D31" s="36" t="s">
        <v>38</v>
      </c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8">
        <f>ROUND(AK26 + AK29, 2)</f>
        <v>3229018.48</v>
      </c>
      <c r="AL31" s="37"/>
      <c r="AM31" s="37"/>
      <c r="AN31" s="37"/>
      <c r="AO31" s="37"/>
      <c r="AP31" s="34"/>
      <c r="AQ31" s="34"/>
      <c r="AR31" s="35"/>
      <c r="BG31" s="32"/>
    </row>
    <row r="32" s="2" customFormat="1" ht="6.96" customHeight="1">
      <c r="A32" s="32"/>
      <c r="B32" s="33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5"/>
      <c r="BG32" s="32"/>
    </row>
    <row r="33" s="2" customFormat="1">
      <c r="A33" s="32"/>
      <c r="B33" s="33"/>
      <c r="C33" s="34"/>
      <c r="D33" s="34"/>
      <c r="E33" s="34"/>
      <c r="F33" s="34"/>
      <c r="G33" s="34"/>
      <c r="H33" s="34"/>
      <c r="I33" s="34"/>
      <c r="J33" s="34"/>
      <c r="K33" s="34"/>
      <c r="L33" s="39" t="s">
        <v>39</v>
      </c>
      <c r="M33" s="39"/>
      <c r="N33" s="39"/>
      <c r="O33" s="39"/>
      <c r="P33" s="39"/>
      <c r="Q33" s="34"/>
      <c r="R33" s="34"/>
      <c r="S33" s="34"/>
      <c r="T33" s="34"/>
      <c r="U33" s="34"/>
      <c r="V33" s="34"/>
      <c r="W33" s="39" t="s">
        <v>40</v>
      </c>
      <c r="X33" s="39"/>
      <c r="Y33" s="39"/>
      <c r="Z33" s="39"/>
      <c r="AA33" s="39"/>
      <c r="AB33" s="39"/>
      <c r="AC33" s="39"/>
      <c r="AD33" s="39"/>
      <c r="AE33" s="39"/>
      <c r="AF33" s="34"/>
      <c r="AG33" s="34"/>
      <c r="AH33" s="34"/>
      <c r="AI33" s="34"/>
      <c r="AJ33" s="34"/>
      <c r="AK33" s="39" t="s">
        <v>41</v>
      </c>
      <c r="AL33" s="39"/>
      <c r="AM33" s="39"/>
      <c r="AN33" s="39"/>
      <c r="AO33" s="39"/>
      <c r="AP33" s="34"/>
      <c r="AQ33" s="34"/>
      <c r="AR33" s="35"/>
      <c r="BG33" s="32"/>
    </row>
    <row r="34" hidden="1" s="3" customFormat="1" ht="14.4" customHeight="1">
      <c r="A34" s="3"/>
      <c r="B34" s="40"/>
      <c r="C34" s="41"/>
      <c r="D34" s="25" t="s">
        <v>42</v>
      </c>
      <c r="E34" s="41"/>
      <c r="F34" s="25" t="s">
        <v>43</v>
      </c>
      <c r="G34" s="41"/>
      <c r="H34" s="41"/>
      <c r="I34" s="41"/>
      <c r="J34" s="41"/>
      <c r="K34" s="41"/>
      <c r="L34" s="42">
        <v>0.20999999999999999</v>
      </c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3">
        <f>ROUND(BB94 + SUM(CD97), 2)</f>
        <v>0</v>
      </c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3">
        <f>ROUND(AX94 + SUM(BY97), 2)</f>
        <v>0</v>
      </c>
      <c r="AL34" s="41"/>
      <c r="AM34" s="41"/>
      <c r="AN34" s="41"/>
      <c r="AO34" s="41"/>
      <c r="AP34" s="41"/>
      <c r="AQ34" s="41"/>
      <c r="AR34" s="44"/>
      <c r="BG34" s="3"/>
    </row>
    <row r="35" hidden="1" s="3" customFormat="1" ht="14.4" customHeight="1">
      <c r="A35" s="3"/>
      <c r="B35" s="40"/>
      <c r="C35" s="41"/>
      <c r="D35" s="41"/>
      <c r="E35" s="41"/>
      <c r="F35" s="25" t="s">
        <v>44</v>
      </c>
      <c r="G35" s="41"/>
      <c r="H35" s="41"/>
      <c r="I35" s="41"/>
      <c r="J35" s="41"/>
      <c r="K35" s="41"/>
      <c r="L35" s="42">
        <v>0.14999999999999999</v>
      </c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3">
        <f>ROUND(BC94 + SUM(CE97), 2)</f>
        <v>0</v>
      </c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3">
        <f>ROUND(AY94 + SUM(BZ97), 2)</f>
        <v>0</v>
      </c>
      <c r="AL35" s="41"/>
      <c r="AM35" s="41"/>
      <c r="AN35" s="41"/>
      <c r="AO35" s="41"/>
      <c r="AP35" s="41"/>
      <c r="AQ35" s="41"/>
      <c r="AR35" s="44"/>
      <c r="BG35" s="3"/>
    </row>
    <row r="36" s="3" customFormat="1" ht="14.4" customHeight="1">
      <c r="A36" s="3"/>
      <c r="B36" s="40"/>
      <c r="C36" s="41"/>
      <c r="D36" s="45" t="s">
        <v>42</v>
      </c>
      <c r="E36" s="41"/>
      <c r="F36" s="25" t="s">
        <v>45</v>
      </c>
      <c r="G36" s="41"/>
      <c r="H36" s="41"/>
      <c r="I36" s="41"/>
      <c r="J36" s="41"/>
      <c r="K36" s="41"/>
      <c r="L36" s="42">
        <v>0.20999999999999999</v>
      </c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3">
        <f>ROUND(BD94 + SUM(CF97), 2)</f>
        <v>3229018.48</v>
      </c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3">
        <v>0</v>
      </c>
      <c r="AL36" s="41"/>
      <c r="AM36" s="41"/>
      <c r="AN36" s="41"/>
      <c r="AO36" s="41"/>
      <c r="AP36" s="41"/>
      <c r="AQ36" s="41"/>
      <c r="AR36" s="44"/>
      <c r="BG36" s="3"/>
    </row>
    <row r="37" s="3" customFormat="1" ht="14.4" customHeight="1">
      <c r="A37" s="3"/>
      <c r="B37" s="40"/>
      <c r="C37" s="41"/>
      <c r="D37" s="41"/>
      <c r="E37" s="41"/>
      <c r="F37" s="25" t="s">
        <v>46</v>
      </c>
      <c r="G37" s="41"/>
      <c r="H37" s="41"/>
      <c r="I37" s="41"/>
      <c r="J37" s="41"/>
      <c r="K37" s="41"/>
      <c r="L37" s="42">
        <v>0.14999999999999999</v>
      </c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3">
        <f>ROUND(BE94 + SUM(CG97), 2)</f>
        <v>0</v>
      </c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3">
        <v>0</v>
      </c>
      <c r="AL37" s="41"/>
      <c r="AM37" s="41"/>
      <c r="AN37" s="41"/>
      <c r="AO37" s="41"/>
      <c r="AP37" s="41"/>
      <c r="AQ37" s="41"/>
      <c r="AR37" s="44"/>
      <c r="BG37" s="3"/>
    </row>
    <row r="38" hidden="1" s="3" customFormat="1" ht="14.4" customHeight="1">
      <c r="A38" s="3"/>
      <c r="B38" s="40"/>
      <c r="C38" s="41"/>
      <c r="D38" s="41"/>
      <c r="E38" s="41"/>
      <c r="F38" s="25" t="s">
        <v>47</v>
      </c>
      <c r="G38" s="41"/>
      <c r="H38" s="41"/>
      <c r="I38" s="41"/>
      <c r="J38" s="41"/>
      <c r="K38" s="41"/>
      <c r="L38" s="42">
        <v>0</v>
      </c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3">
        <f>ROUND(BF94 + SUM(CH97), 2)</f>
        <v>0</v>
      </c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3">
        <v>0</v>
      </c>
      <c r="AL38" s="41"/>
      <c r="AM38" s="41"/>
      <c r="AN38" s="41"/>
      <c r="AO38" s="41"/>
      <c r="AP38" s="41"/>
      <c r="AQ38" s="41"/>
      <c r="AR38" s="44"/>
      <c r="BG38" s="3"/>
    </row>
    <row r="39" s="2" customFormat="1" ht="6.96" customHeight="1">
      <c r="A39" s="32"/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5"/>
      <c r="BG39" s="32"/>
    </row>
    <row r="40" s="2" customFormat="1" ht="25.92" customHeight="1">
      <c r="A40" s="32"/>
      <c r="B40" s="33"/>
      <c r="C40" s="46"/>
      <c r="D40" s="47" t="s">
        <v>48</v>
      </c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9" t="s">
        <v>49</v>
      </c>
      <c r="U40" s="48"/>
      <c r="V40" s="48"/>
      <c r="W40" s="48"/>
      <c r="X40" s="50" t="s">
        <v>50</v>
      </c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51">
        <f>SUM(AK31:AK38)</f>
        <v>3229018.48</v>
      </c>
      <c r="AL40" s="48"/>
      <c r="AM40" s="48"/>
      <c r="AN40" s="48"/>
      <c r="AO40" s="52"/>
      <c r="AP40" s="46"/>
      <c r="AQ40" s="46"/>
      <c r="AR40" s="35"/>
      <c r="BG40" s="32"/>
    </row>
    <row r="41" s="2" customFormat="1" ht="6.96" customHeight="1">
      <c r="A41" s="32"/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5"/>
      <c r="BG41" s="32"/>
    </row>
    <row r="42" s="2" customFormat="1" ht="14.4" customHeight="1">
      <c r="A42" s="32"/>
      <c r="B42" s="33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G42" s="32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3"/>
      <c r="C49" s="54"/>
      <c r="D49" s="55" t="s">
        <v>51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52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2"/>
      <c r="B60" s="33"/>
      <c r="C60" s="34"/>
      <c r="D60" s="58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8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8" t="s">
        <v>53</v>
      </c>
      <c r="AI60" s="37"/>
      <c r="AJ60" s="37"/>
      <c r="AK60" s="37"/>
      <c r="AL60" s="37"/>
      <c r="AM60" s="58" t="s">
        <v>54</v>
      </c>
      <c r="AN60" s="37"/>
      <c r="AO60" s="37"/>
      <c r="AP60" s="34"/>
      <c r="AQ60" s="34"/>
      <c r="AR60" s="35"/>
      <c r="BG60" s="32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2"/>
      <c r="B64" s="33"/>
      <c r="C64" s="34"/>
      <c r="D64" s="55" t="s">
        <v>55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56</v>
      </c>
      <c r="AI64" s="59"/>
      <c r="AJ64" s="59"/>
      <c r="AK64" s="59"/>
      <c r="AL64" s="59"/>
      <c r="AM64" s="59"/>
      <c r="AN64" s="59"/>
      <c r="AO64" s="59"/>
      <c r="AP64" s="34"/>
      <c r="AQ64" s="34"/>
      <c r="AR64" s="35"/>
      <c r="BG64" s="32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2"/>
      <c r="B75" s="33"/>
      <c r="C75" s="34"/>
      <c r="D75" s="58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8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8" t="s">
        <v>53</v>
      </c>
      <c r="AI75" s="37"/>
      <c r="AJ75" s="37"/>
      <c r="AK75" s="37"/>
      <c r="AL75" s="37"/>
      <c r="AM75" s="58" t="s">
        <v>54</v>
      </c>
      <c r="AN75" s="37"/>
      <c r="AO75" s="37"/>
      <c r="AP75" s="34"/>
      <c r="AQ75" s="34"/>
      <c r="AR75" s="35"/>
      <c r="BG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G76" s="32"/>
    </row>
    <row r="77" s="2" customFormat="1" ht="6.96" customHeight="1">
      <c r="A77" s="32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5"/>
      <c r="BG77" s="32"/>
    </row>
    <row r="81" s="2" customFormat="1" ht="6.96" customHeight="1">
      <c r="A81" s="32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5"/>
      <c r="BG81" s="32"/>
    </row>
    <row r="82" s="2" customFormat="1" ht="24.96" customHeight="1">
      <c r="A82" s="32"/>
      <c r="B82" s="33"/>
      <c r="C82" s="19" t="s">
        <v>57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G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G83" s="32"/>
    </row>
    <row r="84" s="4" customFormat="1" ht="12" customHeight="1">
      <c r="A84" s="4"/>
      <c r="B84" s="64"/>
      <c r="C84" s="25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2020/17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G84" s="4"/>
    </row>
    <row r="85" s="5" customFormat="1" ht="36.96" customHeight="1">
      <c r="A85" s="5"/>
      <c r="B85" s="67"/>
      <c r="C85" s="68" t="s">
        <v>15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Oprava kabelizace Stařeč - Okříšky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G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G86" s="32"/>
    </row>
    <row r="87" s="2" customFormat="1" ht="12" customHeight="1">
      <c r="A87" s="32"/>
      <c r="B87" s="33"/>
      <c r="C87" s="25" t="s">
        <v>19</v>
      </c>
      <c r="D87" s="34"/>
      <c r="E87" s="34"/>
      <c r="F87" s="34"/>
      <c r="G87" s="34"/>
      <c r="H87" s="34"/>
      <c r="I87" s="34"/>
      <c r="J87" s="34"/>
      <c r="K87" s="34"/>
      <c r="L87" s="72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5" t="s">
        <v>21</v>
      </c>
      <c r="AJ87" s="34"/>
      <c r="AK87" s="34"/>
      <c r="AL87" s="34"/>
      <c r="AM87" s="73" t="str">
        <f>IF(AN8= "","",AN8)</f>
        <v>31. 10. 2020</v>
      </c>
      <c r="AN87" s="73"/>
      <c r="AO87" s="34"/>
      <c r="AP87" s="34"/>
      <c r="AQ87" s="34"/>
      <c r="AR87" s="35"/>
      <c r="BG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G88" s="32"/>
    </row>
    <row r="89" s="2" customFormat="1" ht="15.15" customHeight="1">
      <c r="A89" s="32"/>
      <c r="B89" s="33"/>
      <c r="C89" s="25" t="s">
        <v>23</v>
      </c>
      <c r="D89" s="34"/>
      <c r="E89" s="34"/>
      <c r="F89" s="34"/>
      <c r="G89" s="34"/>
      <c r="H89" s="34"/>
      <c r="I89" s="34"/>
      <c r="J89" s="34"/>
      <c r="K89" s="34"/>
      <c r="L89" s="65" t="str">
        <f>IF(E11= "","",E11)</f>
        <v>Správa železnic, státní organizace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5" t="s">
        <v>30</v>
      </c>
      <c r="AJ89" s="34"/>
      <c r="AK89" s="34"/>
      <c r="AL89" s="34"/>
      <c r="AM89" s="74" t="str">
        <f>IF(E17="","",E17)</f>
        <v xml:space="preserve"> </v>
      </c>
      <c r="AN89" s="65"/>
      <c r="AO89" s="65"/>
      <c r="AP89" s="65"/>
      <c r="AQ89" s="34"/>
      <c r="AR89" s="35"/>
      <c r="AS89" s="75" t="s">
        <v>58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7"/>
      <c r="BE89" s="77"/>
      <c r="BF89" s="78"/>
      <c r="BG89" s="32"/>
    </row>
    <row r="90" s="2" customFormat="1" ht="15.15" customHeight="1">
      <c r="A90" s="32"/>
      <c r="B90" s="33"/>
      <c r="C90" s="25" t="s">
        <v>29</v>
      </c>
      <c r="D90" s="34"/>
      <c r="E90" s="34"/>
      <c r="F90" s="34"/>
      <c r="G90" s="34"/>
      <c r="H90" s="34"/>
      <c r="I90" s="34"/>
      <c r="J90" s="34"/>
      <c r="K90" s="34"/>
      <c r="L90" s="65" t="str">
        <f>IF(E14="","",E14)</f>
        <v xml:space="preserve"> </v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5" t="s">
        <v>31</v>
      </c>
      <c r="AJ90" s="34"/>
      <c r="AK90" s="34"/>
      <c r="AL90" s="34"/>
      <c r="AM90" s="74" t="str">
        <f>IF(E20="","",E20)</f>
        <v>Bc. Komzák Roman</v>
      </c>
      <c r="AN90" s="65"/>
      <c r="AO90" s="65"/>
      <c r="AP90" s="65"/>
      <c r="AQ90" s="34"/>
      <c r="AR90" s="35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1"/>
      <c r="BE90" s="81"/>
      <c r="BF90" s="82"/>
      <c r="BG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5"/>
      <c r="BE91" s="85"/>
      <c r="BF91" s="86"/>
      <c r="BG91" s="32"/>
    </row>
    <row r="92" s="2" customFormat="1" ht="29.28" customHeight="1">
      <c r="A92" s="32"/>
      <c r="B92" s="33"/>
      <c r="C92" s="87" t="s">
        <v>59</v>
      </c>
      <c r="D92" s="88"/>
      <c r="E92" s="88"/>
      <c r="F92" s="88"/>
      <c r="G92" s="88"/>
      <c r="H92" s="89"/>
      <c r="I92" s="90" t="s">
        <v>60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61</v>
      </c>
      <c r="AH92" s="88"/>
      <c r="AI92" s="88"/>
      <c r="AJ92" s="88"/>
      <c r="AK92" s="88"/>
      <c r="AL92" s="88"/>
      <c r="AM92" s="88"/>
      <c r="AN92" s="90" t="s">
        <v>62</v>
      </c>
      <c r="AO92" s="88"/>
      <c r="AP92" s="92"/>
      <c r="AQ92" s="93" t="s">
        <v>63</v>
      </c>
      <c r="AR92" s="35"/>
      <c r="AS92" s="94" t="s">
        <v>64</v>
      </c>
      <c r="AT92" s="95" t="s">
        <v>65</v>
      </c>
      <c r="AU92" s="95" t="s">
        <v>66</v>
      </c>
      <c r="AV92" s="95" t="s">
        <v>67</v>
      </c>
      <c r="AW92" s="95" t="s">
        <v>68</v>
      </c>
      <c r="AX92" s="95" t="s">
        <v>69</v>
      </c>
      <c r="AY92" s="95" t="s">
        <v>70</v>
      </c>
      <c r="AZ92" s="95" t="s">
        <v>71</v>
      </c>
      <c r="BA92" s="95" t="s">
        <v>72</v>
      </c>
      <c r="BB92" s="95" t="s">
        <v>73</v>
      </c>
      <c r="BC92" s="95" t="s">
        <v>74</v>
      </c>
      <c r="BD92" s="95" t="s">
        <v>75</v>
      </c>
      <c r="BE92" s="95" t="s">
        <v>76</v>
      </c>
      <c r="BF92" s="96" t="s">
        <v>77</v>
      </c>
      <c r="BG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8"/>
      <c r="BE93" s="98"/>
      <c r="BF93" s="99"/>
      <c r="BG93" s="32"/>
    </row>
    <row r="94" s="6" customFormat="1" ht="32.4" customHeight="1">
      <c r="A94" s="6"/>
      <c r="B94" s="100"/>
      <c r="C94" s="101" t="s">
        <v>78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ROUND(AG95,2)</f>
        <v>3229018.48</v>
      </c>
      <c r="AH94" s="103"/>
      <c r="AI94" s="103"/>
      <c r="AJ94" s="103"/>
      <c r="AK94" s="103"/>
      <c r="AL94" s="103"/>
      <c r="AM94" s="103"/>
      <c r="AN94" s="104">
        <f>SUM(AG94,AV94)</f>
        <v>3229018.48</v>
      </c>
      <c r="AO94" s="104"/>
      <c r="AP94" s="104"/>
      <c r="AQ94" s="105" t="s">
        <v>1</v>
      </c>
      <c r="AR94" s="106"/>
      <c r="AS94" s="107">
        <f>ROUND(AS95,2)</f>
        <v>400144.59999999998</v>
      </c>
      <c r="AT94" s="108">
        <f>ROUND(AT95,2)</f>
        <v>2828873.8799999999</v>
      </c>
      <c r="AU94" s="109">
        <f>ROUND(AU95,2)</f>
        <v>0</v>
      </c>
      <c r="AV94" s="109">
        <f>ROUND(SUM(AX94:AY94),2)</f>
        <v>0</v>
      </c>
      <c r="AW94" s="110">
        <f>ROUND(AW95,5)</f>
        <v>18865.662</v>
      </c>
      <c r="AX94" s="109">
        <f>ROUND(BB94*L34,2)</f>
        <v>0</v>
      </c>
      <c r="AY94" s="109">
        <f>ROUND(BC94*L35,2)</f>
        <v>0</v>
      </c>
      <c r="AZ94" s="109">
        <f>ROUND(BD94*L34,2)</f>
        <v>678093.88</v>
      </c>
      <c r="BA94" s="109">
        <f>ROUND(BE94*L35,2)</f>
        <v>0</v>
      </c>
      <c r="BB94" s="109">
        <f>ROUND(BB95,2)</f>
        <v>0</v>
      </c>
      <c r="BC94" s="109">
        <f>ROUND(BC95,2)</f>
        <v>0</v>
      </c>
      <c r="BD94" s="109">
        <f>ROUND(BD95,2)</f>
        <v>3229018.48</v>
      </c>
      <c r="BE94" s="109">
        <f>ROUND(BE95,2)</f>
        <v>0</v>
      </c>
      <c r="BF94" s="111">
        <f>ROUND(BF95,2)</f>
        <v>0</v>
      </c>
      <c r="BG94" s="6"/>
      <c r="BS94" s="112" t="s">
        <v>79</v>
      </c>
      <c r="BT94" s="112" t="s">
        <v>80</v>
      </c>
      <c r="BU94" s="113" t="s">
        <v>81</v>
      </c>
      <c r="BV94" s="112" t="s">
        <v>82</v>
      </c>
      <c r="BW94" s="112" t="s">
        <v>6</v>
      </c>
      <c r="BX94" s="112" t="s">
        <v>83</v>
      </c>
      <c r="CL94" s="112" t="s">
        <v>1</v>
      </c>
    </row>
    <row r="95" s="7" customFormat="1" ht="16.5" customHeight="1">
      <c r="A95" s="114" t="s">
        <v>84</v>
      </c>
      <c r="B95" s="115"/>
      <c r="C95" s="116"/>
      <c r="D95" s="117" t="s">
        <v>85</v>
      </c>
      <c r="E95" s="117"/>
      <c r="F95" s="117"/>
      <c r="G95" s="117"/>
      <c r="H95" s="117"/>
      <c r="I95" s="118"/>
      <c r="J95" s="117" t="s">
        <v>86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'01 - Oprava kabelizace'!K34</f>
        <v>3229018.48</v>
      </c>
      <c r="AH95" s="118"/>
      <c r="AI95" s="118"/>
      <c r="AJ95" s="118"/>
      <c r="AK95" s="118"/>
      <c r="AL95" s="118"/>
      <c r="AM95" s="118"/>
      <c r="AN95" s="119">
        <f>SUM(AG95,AV95)</f>
        <v>3229018.48</v>
      </c>
      <c r="AO95" s="118"/>
      <c r="AP95" s="118"/>
      <c r="AQ95" s="120" t="s">
        <v>87</v>
      </c>
      <c r="AR95" s="121"/>
      <c r="AS95" s="122">
        <f>'01 - Oprava kabelizace'!K31</f>
        <v>400144.59999999998</v>
      </c>
      <c r="AT95" s="123">
        <f>'01 - Oprava kabelizace'!K32</f>
        <v>2828873.8799999999</v>
      </c>
      <c r="AU95" s="123">
        <v>0</v>
      </c>
      <c r="AV95" s="123">
        <f>ROUND(SUM(AX95:AY95),2)</f>
        <v>0</v>
      </c>
      <c r="AW95" s="124">
        <f>'01 - Oprava kabelizace'!T123</f>
        <v>18865.662000000004</v>
      </c>
      <c r="AX95" s="123">
        <f>'01 - Oprava kabelizace'!K37</f>
        <v>0</v>
      </c>
      <c r="AY95" s="123">
        <f>'01 - Oprava kabelizace'!K38</f>
        <v>0</v>
      </c>
      <c r="AZ95" s="123">
        <f>'01 - Oprava kabelizace'!K39</f>
        <v>0</v>
      </c>
      <c r="BA95" s="123">
        <f>'01 - Oprava kabelizace'!K40</f>
        <v>0</v>
      </c>
      <c r="BB95" s="123">
        <f>'01 - Oprava kabelizace'!F37</f>
        <v>0</v>
      </c>
      <c r="BC95" s="123">
        <f>'01 - Oprava kabelizace'!F38</f>
        <v>0</v>
      </c>
      <c r="BD95" s="123">
        <f>'01 - Oprava kabelizace'!F39</f>
        <v>3229018.48</v>
      </c>
      <c r="BE95" s="123">
        <f>'01 - Oprava kabelizace'!F40</f>
        <v>0</v>
      </c>
      <c r="BF95" s="125">
        <f>'01 - Oprava kabelizace'!F41</f>
        <v>0</v>
      </c>
      <c r="BG95" s="7"/>
      <c r="BT95" s="126" t="s">
        <v>88</v>
      </c>
      <c r="BV95" s="126" t="s">
        <v>82</v>
      </c>
      <c r="BW95" s="126" t="s">
        <v>89</v>
      </c>
      <c r="BX95" s="126" t="s">
        <v>6</v>
      </c>
      <c r="CL95" s="126" t="s">
        <v>1</v>
      </c>
      <c r="CM95" s="126" t="s">
        <v>90</v>
      </c>
    </row>
    <row r="96">
      <c r="B96" s="17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6"/>
    </row>
    <row r="97" s="2" customFormat="1" ht="30" customHeight="1">
      <c r="A97" s="32"/>
      <c r="B97" s="33"/>
      <c r="C97" s="101" t="s">
        <v>91</v>
      </c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104">
        <v>0</v>
      </c>
      <c r="AH97" s="104"/>
      <c r="AI97" s="104"/>
      <c r="AJ97" s="104"/>
      <c r="AK97" s="104"/>
      <c r="AL97" s="104"/>
      <c r="AM97" s="104"/>
      <c r="AN97" s="104">
        <v>0</v>
      </c>
      <c r="AO97" s="104"/>
      <c r="AP97" s="104"/>
      <c r="AQ97" s="127"/>
      <c r="AR97" s="35"/>
      <c r="AS97" s="94" t="s">
        <v>92</v>
      </c>
      <c r="AT97" s="95" t="s">
        <v>93</v>
      </c>
      <c r="AU97" s="95" t="s">
        <v>42</v>
      </c>
      <c r="AV97" s="96" t="s">
        <v>67</v>
      </c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</row>
    <row r="98" s="2" customFormat="1" ht="10.8" customHeight="1">
      <c r="A98" s="32"/>
      <c r="B98" s="33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5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  <c r="BF98" s="32"/>
      <c r="BG98" s="32"/>
    </row>
    <row r="99" s="2" customFormat="1" ht="30" customHeight="1">
      <c r="A99" s="32"/>
      <c r="B99" s="33"/>
      <c r="C99" s="128" t="s">
        <v>94</v>
      </c>
      <c r="D99" s="129"/>
      <c r="E99" s="129"/>
      <c r="F99" s="129"/>
      <c r="G99" s="129"/>
      <c r="H99" s="129"/>
      <c r="I99" s="129"/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29"/>
      <c r="AF99" s="129"/>
      <c r="AG99" s="130">
        <f>ROUND(AG94 + AG97, 2)</f>
        <v>3229018.48</v>
      </c>
      <c r="AH99" s="130"/>
      <c r="AI99" s="130"/>
      <c r="AJ99" s="130"/>
      <c r="AK99" s="130"/>
      <c r="AL99" s="130"/>
      <c r="AM99" s="130"/>
      <c r="AN99" s="130">
        <f>ROUND(AN94 + AN97, 2)</f>
        <v>3229018.48</v>
      </c>
      <c r="AO99" s="130"/>
      <c r="AP99" s="130"/>
      <c r="AQ99" s="129"/>
      <c r="AR99" s="35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</row>
    <row r="100" s="2" customFormat="1" ht="6.96" customHeight="1">
      <c r="A100" s="32"/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35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  <c r="BG100" s="32"/>
    </row>
  </sheetData>
  <sheetProtection sheet="1" formatColumns="0" formatRows="0" objects="1" scenarios="1" spinCount="100000" saltValue="QV2rGhl7Rio1/AuBWvO2TWLEtHOqQnLi356RhBgPT4AvhewfJV/R8TYm7gY6tsPnnnRJzShoYtKVVSyrPmEmPw==" hashValue="byyIbVb/wNy4RjYNIJX/oUkEh0NRnnQtTz9onp9ObLkApyEqVdL0jXnVT3x/1PJ8RJcijuySMFY+rd4DPyOmAw==" algorithmName="SHA-512" password="CC35"/>
  <mergeCells count="48">
    <mergeCell ref="K5:AO5"/>
    <mergeCell ref="K6:AO6"/>
    <mergeCell ref="E23:AN23"/>
    <mergeCell ref="AK26:AO26"/>
    <mergeCell ref="AK27:AO27"/>
    <mergeCell ref="AK28:AO28"/>
    <mergeCell ref="AK29:AO29"/>
    <mergeCell ref="AK31:AO31"/>
    <mergeCell ref="L33:P33"/>
    <mergeCell ref="W33:AE33"/>
    <mergeCell ref="AK33:AO33"/>
    <mergeCell ref="W34:AE34"/>
    <mergeCell ref="AK34:AO34"/>
    <mergeCell ref="L34:P34"/>
    <mergeCell ref="W35:AE35"/>
    <mergeCell ref="AK35:AO35"/>
    <mergeCell ref="L35:P35"/>
    <mergeCell ref="W36:AE36"/>
    <mergeCell ref="AK36:AO36"/>
    <mergeCell ref="L36:P36"/>
    <mergeCell ref="W37:AE37"/>
    <mergeCell ref="AK37:AO37"/>
    <mergeCell ref="L37:P37"/>
    <mergeCell ref="W38:AE38"/>
    <mergeCell ref="AK38:AO38"/>
    <mergeCell ref="L38:P38"/>
    <mergeCell ref="X40:AB40"/>
    <mergeCell ref="AK40:AO40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G97:AM97"/>
    <mergeCell ref="AN97:AP97"/>
    <mergeCell ref="AG99:AM99"/>
    <mergeCell ref="AN99:AP99"/>
    <mergeCell ref="AR2:BG2"/>
  </mergeCells>
  <hyperlinks>
    <hyperlink ref="A95" location="'01 - Oprava kabeliz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8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3" t="s">
        <v>89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6"/>
      <c r="AT3" s="13" t="s">
        <v>90</v>
      </c>
    </row>
    <row r="4" s="1" customFormat="1" ht="24.96" customHeight="1">
      <c r="B4" s="16"/>
      <c r="D4" s="133" t="s">
        <v>95</v>
      </c>
      <c r="M4" s="16"/>
      <c r="N4" s="134" t="s">
        <v>11</v>
      </c>
      <c r="AT4" s="13" t="s">
        <v>5</v>
      </c>
    </row>
    <row r="5" s="1" customFormat="1" ht="6.96" customHeight="1">
      <c r="B5" s="16"/>
      <c r="M5" s="16"/>
    </row>
    <row r="6" s="1" customFormat="1" ht="12" customHeight="1">
      <c r="B6" s="16"/>
      <c r="D6" s="135" t="s">
        <v>15</v>
      </c>
      <c r="M6" s="16"/>
    </row>
    <row r="7" s="1" customFormat="1" ht="16.5" customHeight="1">
      <c r="B7" s="16"/>
      <c r="E7" s="136" t="str">
        <f>'Rekapitulace stavby'!K6</f>
        <v>Oprava kabelizace Stařeč - Okříšky</v>
      </c>
      <c r="F7" s="135"/>
      <c r="G7" s="135"/>
      <c r="H7" s="135"/>
      <c r="M7" s="16"/>
    </row>
    <row r="8" s="2" customFormat="1" ht="12" customHeight="1">
      <c r="A8" s="32"/>
      <c r="B8" s="35"/>
      <c r="C8" s="32"/>
      <c r="D8" s="135" t="s">
        <v>96</v>
      </c>
      <c r="E8" s="32"/>
      <c r="F8" s="32"/>
      <c r="G8" s="32"/>
      <c r="H8" s="32"/>
      <c r="I8" s="32"/>
      <c r="J8" s="32"/>
      <c r="K8" s="32"/>
      <c r="L8" s="32"/>
      <c r="M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5"/>
      <c r="C9" s="32"/>
      <c r="D9" s="32"/>
      <c r="E9" s="137" t="s">
        <v>97</v>
      </c>
      <c r="F9" s="32"/>
      <c r="G9" s="32"/>
      <c r="H9" s="32"/>
      <c r="I9" s="32"/>
      <c r="J9" s="32"/>
      <c r="K9" s="32"/>
      <c r="L9" s="32"/>
      <c r="M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5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5"/>
      <c r="C11" s="32"/>
      <c r="D11" s="135" t="s">
        <v>17</v>
      </c>
      <c r="E11" s="32"/>
      <c r="F11" s="138" t="s">
        <v>1</v>
      </c>
      <c r="G11" s="32"/>
      <c r="H11" s="32"/>
      <c r="I11" s="135" t="s">
        <v>18</v>
      </c>
      <c r="J11" s="138" t="s">
        <v>1</v>
      </c>
      <c r="K11" s="32"/>
      <c r="L11" s="32"/>
      <c r="M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5"/>
      <c r="C12" s="32"/>
      <c r="D12" s="135" t="s">
        <v>19</v>
      </c>
      <c r="E12" s="32"/>
      <c r="F12" s="138" t="s">
        <v>20</v>
      </c>
      <c r="G12" s="32"/>
      <c r="H12" s="32"/>
      <c r="I12" s="135" t="s">
        <v>21</v>
      </c>
      <c r="J12" s="139" t="str">
        <f>'Rekapitulace stavby'!AN8</f>
        <v>31. 10. 2020</v>
      </c>
      <c r="K12" s="32"/>
      <c r="L12" s="32"/>
      <c r="M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5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5"/>
      <c r="C14" s="32"/>
      <c r="D14" s="135" t="s">
        <v>23</v>
      </c>
      <c r="E14" s="32"/>
      <c r="F14" s="32"/>
      <c r="G14" s="32"/>
      <c r="H14" s="32"/>
      <c r="I14" s="135" t="s">
        <v>24</v>
      </c>
      <c r="J14" s="138" t="s">
        <v>25</v>
      </c>
      <c r="K14" s="32"/>
      <c r="L14" s="32"/>
      <c r="M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5"/>
      <c r="C15" s="32"/>
      <c r="D15" s="32"/>
      <c r="E15" s="138" t="s">
        <v>26</v>
      </c>
      <c r="F15" s="32"/>
      <c r="G15" s="32"/>
      <c r="H15" s="32"/>
      <c r="I15" s="135" t="s">
        <v>27</v>
      </c>
      <c r="J15" s="138" t="s">
        <v>28</v>
      </c>
      <c r="K15" s="32"/>
      <c r="L15" s="32"/>
      <c r="M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5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5"/>
      <c r="C17" s="32"/>
      <c r="D17" s="135" t="s">
        <v>29</v>
      </c>
      <c r="E17" s="32"/>
      <c r="F17" s="32"/>
      <c r="G17" s="32"/>
      <c r="H17" s="32"/>
      <c r="I17" s="135" t="s">
        <v>24</v>
      </c>
      <c r="J17" s="138" t="str">
        <f>'Rekapitulace stavby'!AN13</f>
        <v/>
      </c>
      <c r="K17" s="32"/>
      <c r="L17" s="32"/>
      <c r="M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5"/>
      <c r="C18" s="32"/>
      <c r="D18" s="32"/>
      <c r="E18" s="138" t="str">
        <f>'Rekapitulace stavby'!E14</f>
        <v xml:space="preserve"> </v>
      </c>
      <c r="F18" s="138"/>
      <c r="G18" s="138"/>
      <c r="H18" s="138"/>
      <c r="I18" s="135" t="s">
        <v>27</v>
      </c>
      <c r="J18" s="138" t="str">
        <f>'Rekapitulace stavby'!AN14</f>
        <v/>
      </c>
      <c r="K18" s="32"/>
      <c r="L18" s="32"/>
      <c r="M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5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5"/>
      <c r="C20" s="32"/>
      <c r="D20" s="135" t="s">
        <v>30</v>
      </c>
      <c r="E20" s="32"/>
      <c r="F20" s="32"/>
      <c r="G20" s="32"/>
      <c r="H20" s="32"/>
      <c r="I20" s="135" t="s">
        <v>24</v>
      </c>
      <c r="J20" s="138" t="s">
        <v>1</v>
      </c>
      <c r="K20" s="32"/>
      <c r="L20" s="32"/>
      <c r="M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5"/>
      <c r="C21" s="32"/>
      <c r="D21" s="32"/>
      <c r="E21" s="138" t="s">
        <v>20</v>
      </c>
      <c r="F21" s="32"/>
      <c r="G21" s="32"/>
      <c r="H21" s="32"/>
      <c r="I21" s="135" t="s">
        <v>27</v>
      </c>
      <c r="J21" s="138" t="s">
        <v>1</v>
      </c>
      <c r="K21" s="32"/>
      <c r="L21" s="32"/>
      <c r="M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5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5"/>
      <c r="C23" s="32"/>
      <c r="D23" s="135" t="s">
        <v>31</v>
      </c>
      <c r="E23" s="32"/>
      <c r="F23" s="32"/>
      <c r="G23" s="32"/>
      <c r="H23" s="32"/>
      <c r="I23" s="135" t="s">
        <v>24</v>
      </c>
      <c r="J23" s="138" t="s">
        <v>1</v>
      </c>
      <c r="K23" s="32"/>
      <c r="L23" s="32"/>
      <c r="M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5"/>
      <c r="C24" s="32"/>
      <c r="D24" s="32"/>
      <c r="E24" s="138" t="s">
        <v>32</v>
      </c>
      <c r="F24" s="32"/>
      <c r="G24" s="32"/>
      <c r="H24" s="32"/>
      <c r="I24" s="135" t="s">
        <v>27</v>
      </c>
      <c r="J24" s="138" t="s">
        <v>1</v>
      </c>
      <c r="K24" s="32"/>
      <c r="L24" s="32"/>
      <c r="M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5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5"/>
      <c r="C26" s="32"/>
      <c r="D26" s="135" t="s">
        <v>33</v>
      </c>
      <c r="E26" s="32"/>
      <c r="F26" s="32"/>
      <c r="G26" s="32"/>
      <c r="H26" s="32"/>
      <c r="I26" s="32"/>
      <c r="J26" s="32"/>
      <c r="K26" s="32"/>
      <c r="L26" s="32"/>
      <c r="M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0"/>
      <c r="M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2"/>
      <c r="B28" s="35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5"/>
      <c r="C29" s="32"/>
      <c r="D29" s="144"/>
      <c r="E29" s="144"/>
      <c r="F29" s="144"/>
      <c r="G29" s="144"/>
      <c r="H29" s="144"/>
      <c r="I29" s="144"/>
      <c r="J29" s="144"/>
      <c r="K29" s="144"/>
      <c r="L29" s="144"/>
      <c r="M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14.4" customHeight="1">
      <c r="A30" s="32"/>
      <c r="B30" s="35"/>
      <c r="C30" s="32"/>
      <c r="D30" s="138" t="s">
        <v>98</v>
      </c>
      <c r="E30" s="32"/>
      <c r="F30" s="32"/>
      <c r="G30" s="32"/>
      <c r="H30" s="32"/>
      <c r="I30" s="32"/>
      <c r="J30" s="32"/>
      <c r="K30" s="145">
        <f>K96</f>
        <v>3229018.48</v>
      </c>
      <c r="L30" s="32"/>
      <c r="M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>
      <c r="A31" s="32"/>
      <c r="B31" s="35"/>
      <c r="C31" s="32"/>
      <c r="D31" s="32"/>
      <c r="E31" s="135" t="s">
        <v>35</v>
      </c>
      <c r="F31" s="32"/>
      <c r="G31" s="32"/>
      <c r="H31" s="32"/>
      <c r="I31" s="32"/>
      <c r="J31" s="32"/>
      <c r="K31" s="146">
        <f>I96</f>
        <v>400144.59999999998</v>
      </c>
      <c r="L31" s="32"/>
      <c r="M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>
      <c r="A32" s="32"/>
      <c r="B32" s="35"/>
      <c r="C32" s="32"/>
      <c r="D32" s="32"/>
      <c r="E32" s="135" t="s">
        <v>36</v>
      </c>
      <c r="F32" s="32"/>
      <c r="G32" s="32"/>
      <c r="H32" s="32"/>
      <c r="I32" s="32"/>
      <c r="J32" s="32"/>
      <c r="K32" s="146">
        <f>J96</f>
        <v>2828873.8799999999</v>
      </c>
      <c r="L32" s="32"/>
      <c r="M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5"/>
      <c r="C33" s="32"/>
      <c r="D33" s="147" t="s">
        <v>99</v>
      </c>
      <c r="E33" s="32"/>
      <c r="F33" s="32"/>
      <c r="G33" s="32"/>
      <c r="H33" s="32"/>
      <c r="I33" s="32"/>
      <c r="J33" s="32"/>
      <c r="K33" s="145">
        <f>K102</f>
        <v>0</v>
      </c>
      <c r="L33" s="32"/>
      <c r="M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25.44" customHeight="1">
      <c r="A34" s="32"/>
      <c r="B34" s="35"/>
      <c r="C34" s="32"/>
      <c r="D34" s="148" t="s">
        <v>38</v>
      </c>
      <c r="E34" s="32"/>
      <c r="F34" s="32"/>
      <c r="G34" s="32"/>
      <c r="H34" s="32"/>
      <c r="I34" s="32"/>
      <c r="J34" s="32"/>
      <c r="K34" s="149">
        <f>ROUND(K30 + K33, 2)</f>
        <v>3229018.48</v>
      </c>
      <c r="L34" s="32"/>
      <c r="M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6.96" customHeight="1">
      <c r="A35" s="32"/>
      <c r="B35" s="35"/>
      <c r="C35" s="32"/>
      <c r="D35" s="144"/>
      <c r="E35" s="144"/>
      <c r="F35" s="144"/>
      <c r="G35" s="144"/>
      <c r="H35" s="144"/>
      <c r="I35" s="144"/>
      <c r="J35" s="144"/>
      <c r="K35" s="144"/>
      <c r="L35" s="144"/>
      <c r="M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5"/>
      <c r="C36" s="32"/>
      <c r="D36" s="32"/>
      <c r="E36" s="32"/>
      <c r="F36" s="150" t="s">
        <v>40</v>
      </c>
      <c r="G36" s="32"/>
      <c r="H36" s="32"/>
      <c r="I36" s="150" t="s">
        <v>39</v>
      </c>
      <c r="J36" s="32"/>
      <c r="K36" s="150" t="s">
        <v>41</v>
      </c>
      <c r="L36" s="32"/>
      <c r="M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5"/>
      <c r="C37" s="32"/>
      <c r="D37" s="151" t="s">
        <v>42</v>
      </c>
      <c r="E37" s="135" t="s">
        <v>43</v>
      </c>
      <c r="F37" s="146">
        <f>ROUND((SUM(BE102:BE103) + SUM(BE123:BE194)),  2)</f>
        <v>0</v>
      </c>
      <c r="G37" s="32"/>
      <c r="H37" s="32"/>
      <c r="I37" s="152">
        <v>0.20999999999999999</v>
      </c>
      <c r="J37" s="32"/>
      <c r="K37" s="146">
        <f>ROUND(((SUM(BE102:BE103) + SUM(BE123:BE194))*I37),  2)</f>
        <v>0</v>
      </c>
      <c r="L37" s="32"/>
      <c r="M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5"/>
      <c r="C38" s="32"/>
      <c r="D38" s="32"/>
      <c r="E38" s="135" t="s">
        <v>44</v>
      </c>
      <c r="F38" s="146">
        <f>ROUND((SUM(BF102:BF103) + SUM(BF123:BF194)),  2)</f>
        <v>0</v>
      </c>
      <c r="G38" s="32"/>
      <c r="H38" s="32"/>
      <c r="I38" s="152">
        <v>0.14999999999999999</v>
      </c>
      <c r="J38" s="32"/>
      <c r="K38" s="146">
        <f>ROUND(((SUM(BF102:BF103) + SUM(BF123:BF194))*I38),  2)</f>
        <v>0</v>
      </c>
      <c r="L38" s="32"/>
      <c r="M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14.4" customHeight="1">
      <c r="A39" s="32"/>
      <c r="B39" s="35"/>
      <c r="C39" s="32"/>
      <c r="D39" s="135" t="s">
        <v>42</v>
      </c>
      <c r="E39" s="135" t="s">
        <v>45</v>
      </c>
      <c r="F39" s="146">
        <f>ROUND((SUM(BG102:BG103) + SUM(BG123:BG194)),  2)</f>
        <v>3229018.48</v>
      </c>
      <c r="G39" s="32"/>
      <c r="H39" s="32"/>
      <c r="I39" s="152">
        <v>0.20999999999999999</v>
      </c>
      <c r="J39" s="32"/>
      <c r="K39" s="146">
        <f>0</f>
        <v>0</v>
      </c>
      <c r="L39" s="32"/>
      <c r="M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5"/>
      <c r="C40" s="32"/>
      <c r="D40" s="32"/>
      <c r="E40" s="135" t="s">
        <v>46</v>
      </c>
      <c r="F40" s="146">
        <f>ROUND((SUM(BH102:BH103) + SUM(BH123:BH194)),  2)</f>
        <v>0</v>
      </c>
      <c r="G40" s="32"/>
      <c r="H40" s="32"/>
      <c r="I40" s="152">
        <v>0.14999999999999999</v>
      </c>
      <c r="J40" s="32"/>
      <c r="K40" s="146">
        <f>0</f>
        <v>0</v>
      </c>
      <c r="L40" s="32"/>
      <c r="M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2" customFormat="1" ht="14.4" customHeight="1">
      <c r="A41" s="32"/>
      <c r="B41" s="35"/>
      <c r="C41" s="32"/>
      <c r="D41" s="32"/>
      <c r="E41" s="135" t="s">
        <v>47</v>
      </c>
      <c r="F41" s="146">
        <f>ROUND((SUM(BI102:BI103) + SUM(BI123:BI194)),  2)</f>
        <v>0</v>
      </c>
      <c r="G41" s="32"/>
      <c r="H41" s="32"/>
      <c r="I41" s="152">
        <v>0</v>
      </c>
      <c r="J41" s="32"/>
      <c r="K41" s="146">
        <f>0</f>
        <v>0</v>
      </c>
      <c r="L41" s="32"/>
      <c r="M41" s="57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6.96" customHeight="1">
      <c r="A42" s="32"/>
      <c r="B42" s="35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57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2" customFormat="1" ht="25.44" customHeight="1">
      <c r="A43" s="32"/>
      <c r="B43" s="35"/>
      <c r="C43" s="153"/>
      <c r="D43" s="154" t="s">
        <v>48</v>
      </c>
      <c r="E43" s="155"/>
      <c r="F43" s="155"/>
      <c r="G43" s="156" t="s">
        <v>49</v>
      </c>
      <c r="H43" s="157" t="s">
        <v>50</v>
      </c>
      <c r="I43" s="155"/>
      <c r="J43" s="155"/>
      <c r="K43" s="158">
        <f>SUM(K34:K41)</f>
        <v>3229018.48</v>
      </c>
      <c r="L43" s="159"/>
      <c r="M43" s="57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</row>
    <row r="44" s="2" customFormat="1" ht="14.4" customHeight="1">
      <c r="A44" s="32"/>
      <c r="B44" s="35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5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="1" customFormat="1" ht="14.4" customHeight="1">
      <c r="B45" s="16"/>
      <c r="M45" s="16"/>
    </row>
    <row r="46" s="1" customFormat="1" ht="14.4" customHeight="1">
      <c r="B46" s="16"/>
      <c r="M46" s="16"/>
    </row>
    <row r="47" s="1" customFormat="1" ht="14.4" customHeight="1">
      <c r="B47" s="16"/>
      <c r="M47" s="16"/>
    </row>
    <row r="48" s="1" customFormat="1" ht="14.4" customHeight="1">
      <c r="B48" s="16"/>
      <c r="M48" s="16"/>
    </row>
    <row r="49" s="1" customFormat="1" ht="14.4" customHeight="1">
      <c r="B49" s="16"/>
      <c r="M49" s="16"/>
    </row>
    <row r="50" s="2" customFormat="1" ht="14.4" customHeight="1">
      <c r="B50" s="57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161"/>
      <c r="M50" s="57"/>
    </row>
    <row r="51">
      <c r="B51" s="16"/>
      <c r="M51" s="16"/>
    </row>
    <row r="52">
      <c r="B52" s="16"/>
      <c r="M52" s="16"/>
    </row>
    <row r="53">
      <c r="B53" s="16"/>
      <c r="M53" s="16"/>
    </row>
    <row r="54">
      <c r="B54" s="16"/>
      <c r="M54" s="16"/>
    </row>
    <row r="55">
      <c r="B55" s="16"/>
      <c r="M55" s="16"/>
    </row>
    <row r="56">
      <c r="B56" s="16"/>
      <c r="M56" s="16"/>
    </row>
    <row r="57">
      <c r="B57" s="16"/>
      <c r="M57" s="16"/>
    </row>
    <row r="58">
      <c r="B58" s="16"/>
      <c r="M58" s="16"/>
    </row>
    <row r="59">
      <c r="B59" s="16"/>
      <c r="M59" s="16"/>
    </row>
    <row r="60">
      <c r="B60" s="16"/>
      <c r="M60" s="16"/>
    </row>
    <row r="61" s="2" customFormat="1">
      <c r="A61" s="32"/>
      <c r="B61" s="35"/>
      <c r="C61" s="32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163"/>
      <c r="M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6"/>
      <c r="M62" s="16"/>
    </row>
    <row r="63">
      <c r="B63" s="16"/>
      <c r="M63" s="16"/>
    </row>
    <row r="64">
      <c r="B64" s="16"/>
      <c r="M64" s="16"/>
    </row>
    <row r="65" s="2" customFormat="1">
      <c r="A65" s="32"/>
      <c r="B65" s="35"/>
      <c r="C65" s="32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166"/>
      <c r="M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6"/>
      <c r="M66" s="16"/>
    </row>
    <row r="67">
      <c r="B67" s="16"/>
      <c r="M67" s="16"/>
    </row>
    <row r="68">
      <c r="B68" s="16"/>
      <c r="M68" s="16"/>
    </row>
    <row r="69">
      <c r="B69" s="16"/>
      <c r="M69" s="16"/>
    </row>
    <row r="70">
      <c r="B70" s="16"/>
      <c r="M70" s="16"/>
    </row>
    <row r="71">
      <c r="B71" s="16"/>
      <c r="M71" s="16"/>
    </row>
    <row r="72">
      <c r="B72" s="16"/>
      <c r="M72" s="16"/>
    </row>
    <row r="73">
      <c r="B73" s="16"/>
      <c r="M73" s="16"/>
    </row>
    <row r="74">
      <c r="B74" s="16"/>
      <c r="M74" s="16"/>
    </row>
    <row r="75">
      <c r="B75" s="16"/>
      <c r="M75" s="16"/>
    </row>
    <row r="76" s="2" customFormat="1">
      <c r="A76" s="32"/>
      <c r="B76" s="35"/>
      <c r="C76" s="32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163"/>
      <c r="M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168"/>
      <c r="M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170"/>
      <c r="M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9" t="s">
        <v>100</v>
      </c>
      <c r="D82" s="34"/>
      <c r="E82" s="34"/>
      <c r="F82" s="34"/>
      <c r="G82" s="34"/>
      <c r="H82" s="34"/>
      <c r="I82" s="34"/>
      <c r="J82" s="34"/>
      <c r="K82" s="34"/>
      <c r="L82" s="34"/>
      <c r="M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5" t="s">
        <v>15</v>
      </c>
      <c r="D84" s="34"/>
      <c r="E84" s="34"/>
      <c r="F84" s="34"/>
      <c r="G84" s="34"/>
      <c r="H84" s="34"/>
      <c r="I84" s="34"/>
      <c r="J84" s="34"/>
      <c r="K84" s="34"/>
      <c r="L84" s="34"/>
      <c r="M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71" t="str">
        <f>E7</f>
        <v>Oprava kabelizace Stařeč - Okříšky</v>
      </c>
      <c r="F85" s="25"/>
      <c r="G85" s="25"/>
      <c r="H85" s="25"/>
      <c r="I85" s="34"/>
      <c r="J85" s="34"/>
      <c r="K85" s="34"/>
      <c r="L85" s="34"/>
      <c r="M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5" t="s">
        <v>96</v>
      </c>
      <c r="D86" s="34"/>
      <c r="E86" s="34"/>
      <c r="F86" s="34"/>
      <c r="G86" s="34"/>
      <c r="H86" s="34"/>
      <c r="I86" s="34"/>
      <c r="J86" s="34"/>
      <c r="K86" s="34"/>
      <c r="L86" s="34"/>
      <c r="M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01 - Oprava kabelizace</v>
      </c>
      <c r="F87" s="34"/>
      <c r="G87" s="34"/>
      <c r="H87" s="34"/>
      <c r="I87" s="34"/>
      <c r="J87" s="34"/>
      <c r="K87" s="34"/>
      <c r="L87" s="34"/>
      <c r="M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5" t="s">
        <v>19</v>
      </c>
      <c r="D89" s="34"/>
      <c r="E89" s="34"/>
      <c r="F89" s="22" t="str">
        <f>F12</f>
        <v xml:space="preserve"> </v>
      </c>
      <c r="G89" s="34"/>
      <c r="H89" s="34"/>
      <c r="I89" s="25" t="s">
        <v>21</v>
      </c>
      <c r="J89" s="73" t="str">
        <f>IF(J12="","",J12)</f>
        <v>31. 10. 2020</v>
      </c>
      <c r="K89" s="34"/>
      <c r="L89" s="34"/>
      <c r="M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5" t="s">
        <v>23</v>
      </c>
      <c r="D91" s="34"/>
      <c r="E91" s="34"/>
      <c r="F91" s="22" t="str">
        <f>E15</f>
        <v>Správa železnic, státní organizace</v>
      </c>
      <c r="G91" s="34"/>
      <c r="H91" s="34"/>
      <c r="I91" s="25" t="s">
        <v>30</v>
      </c>
      <c r="J91" s="26" t="str">
        <f>E21</f>
        <v xml:space="preserve"> </v>
      </c>
      <c r="K91" s="34"/>
      <c r="L91" s="34"/>
      <c r="M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25.65" customHeight="1">
      <c r="A92" s="32"/>
      <c r="B92" s="33"/>
      <c r="C92" s="25" t="s">
        <v>29</v>
      </c>
      <c r="D92" s="34"/>
      <c r="E92" s="34"/>
      <c r="F92" s="22" t="str">
        <f>IF(E18="","",E18)</f>
        <v xml:space="preserve"> </v>
      </c>
      <c r="G92" s="34"/>
      <c r="H92" s="34"/>
      <c r="I92" s="25" t="s">
        <v>31</v>
      </c>
      <c r="J92" s="26" t="str">
        <f>E24</f>
        <v>Bc. Komzák Roman</v>
      </c>
      <c r="K92" s="34"/>
      <c r="L92" s="34"/>
      <c r="M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72" t="s">
        <v>101</v>
      </c>
      <c r="D94" s="129"/>
      <c r="E94" s="129"/>
      <c r="F94" s="129"/>
      <c r="G94" s="129"/>
      <c r="H94" s="129"/>
      <c r="I94" s="173" t="s">
        <v>102</v>
      </c>
      <c r="J94" s="173" t="s">
        <v>103</v>
      </c>
      <c r="K94" s="173" t="s">
        <v>104</v>
      </c>
      <c r="L94" s="129"/>
      <c r="M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4" t="s">
        <v>105</v>
      </c>
      <c r="D96" s="34"/>
      <c r="E96" s="34"/>
      <c r="F96" s="34"/>
      <c r="G96" s="34"/>
      <c r="H96" s="34"/>
      <c r="I96" s="104">
        <f>Q123</f>
        <v>400144.59999999998</v>
      </c>
      <c r="J96" s="104">
        <f>R123</f>
        <v>2828873.8799999999</v>
      </c>
      <c r="K96" s="104">
        <f>K123</f>
        <v>3229018.48</v>
      </c>
      <c r="L96" s="34"/>
      <c r="M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3" t="s">
        <v>106</v>
      </c>
    </row>
    <row r="97" s="9" customFormat="1" ht="24.96" customHeight="1">
      <c r="A97" s="9"/>
      <c r="B97" s="175"/>
      <c r="C97" s="176"/>
      <c r="D97" s="177" t="s">
        <v>107</v>
      </c>
      <c r="E97" s="178"/>
      <c r="F97" s="178"/>
      <c r="G97" s="178"/>
      <c r="H97" s="178"/>
      <c r="I97" s="179">
        <f>Q124</f>
        <v>400144.59999999998</v>
      </c>
      <c r="J97" s="179">
        <f>R124</f>
        <v>0</v>
      </c>
      <c r="K97" s="179">
        <f>K124</f>
        <v>400144.59999999998</v>
      </c>
      <c r="L97" s="176"/>
      <c r="M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108</v>
      </c>
      <c r="E98" s="178"/>
      <c r="F98" s="178"/>
      <c r="G98" s="178"/>
      <c r="H98" s="178"/>
      <c r="I98" s="179">
        <f>Q145</f>
        <v>0</v>
      </c>
      <c r="J98" s="179">
        <f>R145</f>
        <v>2195576.8799999999</v>
      </c>
      <c r="K98" s="179">
        <f>K145</f>
        <v>2195576.8799999999</v>
      </c>
      <c r="L98" s="176"/>
      <c r="M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5"/>
      <c r="C99" s="176"/>
      <c r="D99" s="177" t="s">
        <v>109</v>
      </c>
      <c r="E99" s="178"/>
      <c r="F99" s="178"/>
      <c r="G99" s="178"/>
      <c r="H99" s="178"/>
      <c r="I99" s="179">
        <f>Q176</f>
        <v>0</v>
      </c>
      <c r="J99" s="179">
        <f>R176</f>
        <v>633297</v>
      </c>
      <c r="K99" s="179">
        <f>K176</f>
        <v>633297</v>
      </c>
      <c r="L99" s="176"/>
      <c r="M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57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="2" customFormat="1" ht="6.96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57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="2" customFormat="1" ht="29.28" customHeight="1">
      <c r="A102" s="32"/>
      <c r="B102" s="33"/>
      <c r="C102" s="174" t="s">
        <v>110</v>
      </c>
      <c r="D102" s="34"/>
      <c r="E102" s="34"/>
      <c r="F102" s="34"/>
      <c r="G102" s="34"/>
      <c r="H102" s="34"/>
      <c r="I102" s="34"/>
      <c r="J102" s="34"/>
      <c r="K102" s="181">
        <v>0</v>
      </c>
      <c r="L102" s="34"/>
      <c r="M102" s="57"/>
      <c r="O102" s="182" t="s">
        <v>42</v>
      </c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18" customHeight="1">
      <c r="A103" s="32"/>
      <c r="B103" s="33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29.28" customHeight="1">
      <c r="A104" s="32"/>
      <c r="B104" s="33"/>
      <c r="C104" s="128" t="s">
        <v>94</v>
      </c>
      <c r="D104" s="129"/>
      <c r="E104" s="129"/>
      <c r="F104" s="129"/>
      <c r="G104" s="129"/>
      <c r="H104" s="129"/>
      <c r="I104" s="129"/>
      <c r="J104" s="129"/>
      <c r="K104" s="130">
        <f>ROUND(K96+K102,2)</f>
        <v>3229018.48</v>
      </c>
      <c r="L104" s="129"/>
      <c r="M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6.96" customHeight="1">
      <c r="A105" s="32"/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="2" customFormat="1" ht="6.96" customHeight="1">
      <c r="A109" s="32"/>
      <c r="B109" s="62"/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24.96" customHeight="1">
      <c r="A110" s="32"/>
      <c r="B110" s="33"/>
      <c r="C110" s="19" t="s">
        <v>111</v>
      </c>
      <c r="D110" s="34"/>
      <c r="E110" s="34"/>
      <c r="F110" s="34"/>
      <c r="G110" s="34"/>
      <c r="H110" s="34"/>
      <c r="I110" s="34"/>
      <c r="J110" s="34"/>
      <c r="K110" s="34"/>
      <c r="L110" s="34"/>
      <c r="M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2" customHeight="1">
      <c r="A112" s="32"/>
      <c r="B112" s="33"/>
      <c r="C112" s="25" t="s">
        <v>15</v>
      </c>
      <c r="D112" s="34"/>
      <c r="E112" s="34"/>
      <c r="F112" s="34"/>
      <c r="G112" s="34"/>
      <c r="H112" s="34"/>
      <c r="I112" s="34"/>
      <c r="J112" s="34"/>
      <c r="K112" s="34"/>
      <c r="L112" s="34"/>
      <c r="M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6.5" customHeight="1">
      <c r="A113" s="32"/>
      <c r="B113" s="33"/>
      <c r="C113" s="34"/>
      <c r="D113" s="34"/>
      <c r="E113" s="171" t="str">
        <f>E7</f>
        <v>Oprava kabelizace Stařeč - Okříšky</v>
      </c>
      <c r="F113" s="25"/>
      <c r="G113" s="25"/>
      <c r="H113" s="25"/>
      <c r="I113" s="34"/>
      <c r="J113" s="34"/>
      <c r="K113" s="34"/>
      <c r="L113" s="34"/>
      <c r="M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2" customHeight="1">
      <c r="A114" s="32"/>
      <c r="B114" s="33"/>
      <c r="C114" s="25" t="s">
        <v>96</v>
      </c>
      <c r="D114" s="34"/>
      <c r="E114" s="34"/>
      <c r="F114" s="34"/>
      <c r="G114" s="34"/>
      <c r="H114" s="34"/>
      <c r="I114" s="34"/>
      <c r="J114" s="34"/>
      <c r="K114" s="34"/>
      <c r="L114" s="34"/>
      <c r="M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6.5" customHeight="1">
      <c r="A115" s="32"/>
      <c r="B115" s="33"/>
      <c r="C115" s="34"/>
      <c r="D115" s="34"/>
      <c r="E115" s="70" t="str">
        <f>E9</f>
        <v>01 - Oprava kabelizace</v>
      </c>
      <c r="F115" s="34"/>
      <c r="G115" s="34"/>
      <c r="H115" s="34"/>
      <c r="I115" s="34"/>
      <c r="J115" s="34"/>
      <c r="K115" s="34"/>
      <c r="L115" s="34"/>
      <c r="M115" s="57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6.96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57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2" customHeight="1">
      <c r="A117" s="32"/>
      <c r="B117" s="33"/>
      <c r="C117" s="25" t="s">
        <v>19</v>
      </c>
      <c r="D117" s="34"/>
      <c r="E117" s="34"/>
      <c r="F117" s="22" t="str">
        <f>F12</f>
        <v xml:space="preserve"> </v>
      </c>
      <c r="G117" s="34"/>
      <c r="H117" s="34"/>
      <c r="I117" s="25" t="s">
        <v>21</v>
      </c>
      <c r="J117" s="73" t="str">
        <f>IF(J12="","",J12)</f>
        <v>31. 10. 2020</v>
      </c>
      <c r="K117" s="34"/>
      <c r="L117" s="34"/>
      <c r="M117" s="57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6.96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57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5.15" customHeight="1">
      <c r="A119" s="32"/>
      <c r="B119" s="33"/>
      <c r="C119" s="25" t="s">
        <v>23</v>
      </c>
      <c r="D119" s="34"/>
      <c r="E119" s="34"/>
      <c r="F119" s="22" t="str">
        <f>E15</f>
        <v>Správa železnic, státní organizace</v>
      </c>
      <c r="G119" s="34"/>
      <c r="H119" s="34"/>
      <c r="I119" s="25" t="s">
        <v>30</v>
      </c>
      <c r="J119" s="26" t="str">
        <f>E21</f>
        <v xml:space="preserve"> </v>
      </c>
      <c r="K119" s="34"/>
      <c r="L119" s="34"/>
      <c r="M119" s="57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25.65" customHeight="1">
      <c r="A120" s="32"/>
      <c r="B120" s="33"/>
      <c r="C120" s="25" t="s">
        <v>29</v>
      </c>
      <c r="D120" s="34"/>
      <c r="E120" s="34"/>
      <c r="F120" s="22" t="str">
        <f>IF(E18="","",E18)</f>
        <v xml:space="preserve"> </v>
      </c>
      <c r="G120" s="34"/>
      <c r="H120" s="34"/>
      <c r="I120" s="25" t="s">
        <v>31</v>
      </c>
      <c r="J120" s="26" t="str">
        <f>E24</f>
        <v>Bc. Komzák Roman</v>
      </c>
      <c r="K120" s="34"/>
      <c r="L120" s="34"/>
      <c r="M120" s="57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0.32" customHeight="1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57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10" customFormat="1" ht="29.28" customHeight="1">
      <c r="A122" s="183"/>
      <c r="B122" s="184"/>
      <c r="C122" s="185" t="s">
        <v>112</v>
      </c>
      <c r="D122" s="186" t="s">
        <v>63</v>
      </c>
      <c r="E122" s="186" t="s">
        <v>59</v>
      </c>
      <c r="F122" s="186" t="s">
        <v>60</v>
      </c>
      <c r="G122" s="186" t="s">
        <v>113</v>
      </c>
      <c r="H122" s="186" t="s">
        <v>114</v>
      </c>
      <c r="I122" s="186" t="s">
        <v>115</v>
      </c>
      <c r="J122" s="186" t="s">
        <v>116</v>
      </c>
      <c r="K122" s="186" t="s">
        <v>104</v>
      </c>
      <c r="L122" s="187" t="s">
        <v>117</v>
      </c>
      <c r="M122" s="188"/>
      <c r="N122" s="94" t="s">
        <v>1</v>
      </c>
      <c r="O122" s="95" t="s">
        <v>42</v>
      </c>
      <c r="P122" s="95" t="s">
        <v>118</v>
      </c>
      <c r="Q122" s="95" t="s">
        <v>119</v>
      </c>
      <c r="R122" s="95" t="s">
        <v>120</v>
      </c>
      <c r="S122" s="95" t="s">
        <v>121</v>
      </c>
      <c r="T122" s="95" t="s">
        <v>122</v>
      </c>
      <c r="U122" s="95" t="s">
        <v>123</v>
      </c>
      <c r="V122" s="95" t="s">
        <v>124</v>
      </c>
      <c r="W122" s="95" t="s">
        <v>125</v>
      </c>
      <c r="X122" s="95" t="s">
        <v>126</v>
      </c>
      <c r="Y122" s="96" t="s">
        <v>127</v>
      </c>
      <c r="Z122" s="183"/>
      <c r="AA122" s="183"/>
      <c r="AB122" s="183"/>
      <c r="AC122" s="183"/>
      <c r="AD122" s="183"/>
      <c r="AE122" s="183"/>
    </row>
    <row r="123" s="2" customFormat="1" ht="22.8" customHeight="1">
      <c r="A123" s="32"/>
      <c r="B123" s="33"/>
      <c r="C123" s="101" t="s">
        <v>128</v>
      </c>
      <c r="D123" s="34"/>
      <c r="E123" s="34"/>
      <c r="F123" s="34"/>
      <c r="G123" s="34"/>
      <c r="H123" s="34"/>
      <c r="I123" s="34"/>
      <c r="J123" s="34"/>
      <c r="K123" s="189">
        <f>BK123</f>
        <v>3229018.48</v>
      </c>
      <c r="L123" s="34"/>
      <c r="M123" s="35"/>
      <c r="N123" s="97"/>
      <c r="O123" s="190"/>
      <c r="P123" s="98"/>
      <c r="Q123" s="191">
        <f>Q124+Q145+Q176</f>
        <v>400144.59999999998</v>
      </c>
      <c r="R123" s="191">
        <f>R124+R145+R176</f>
        <v>2828873.8799999999</v>
      </c>
      <c r="S123" s="98"/>
      <c r="T123" s="192">
        <f>T124+T145+T176</f>
        <v>18865.662000000004</v>
      </c>
      <c r="U123" s="98"/>
      <c r="V123" s="192">
        <f>V124+V145+V176</f>
        <v>175.57943</v>
      </c>
      <c r="W123" s="98"/>
      <c r="X123" s="192">
        <f>X124+X145+X176</f>
        <v>0</v>
      </c>
      <c r="Y123" s="99"/>
      <c r="Z123" s="32"/>
      <c r="AA123" s="32"/>
      <c r="AB123" s="32"/>
      <c r="AC123" s="32"/>
      <c r="AD123" s="32"/>
      <c r="AE123" s="32"/>
      <c r="AT123" s="13" t="s">
        <v>79</v>
      </c>
      <c r="AU123" s="13" t="s">
        <v>106</v>
      </c>
      <c r="BK123" s="193">
        <f>BK124+BK145+BK176</f>
        <v>3229018.48</v>
      </c>
    </row>
    <row r="124" s="11" customFormat="1" ht="25.92" customHeight="1">
      <c r="A124" s="11"/>
      <c r="B124" s="194"/>
      <c r="C124" s="195"/>
      <c r="D124" s="196" t="s">
        <v>79</v>
      </c>
      <c r="E124" s="197" t="s">
        <v>129</v>
      </c>
      <c r="F124" s="197" t="s">
        <v>130</v>
      </c>
      <c r="G124" s="195"/>
      <c r="H124" s="195"/>
      <c r="I124" s="195"/>
      <c r="J124" s="195"/>
      <c r="K124" s="198">
        <f>BK124</f>
        <v>400144.59999999998</v>
      </c>
      <c r="L124" s="195"/>
      <c r="M124" s="199"/>
      <c r="N124" s="200"/>
      <c r="O124" s="201"/>
      <c r="P124" s="201"/>
      <c r="Q124" s="202">
        <f>SUM(Q125:Q144)</f>
        <v>400144.59999999998</v>
      </c>
      <c r="R124" s="202">
        <f>SUM(R125:R144)</f>
        <v>0</v>
      </c>
      <c r="S124" s="201"/>
      <c r="T124" s="203">
        <f>SUM(T125:T144)</f>
        <v>0</v>
      </c>
      <c r="U124" s="201"/>
      <c r="V124" s="203">
        <f>SUM(V125:V144)</f>
        <v>0</v>
      </c>
      <c r="W124" s="201"/>
      <c r="X124" s="203">
        <f>SUM(X125:X144)</f>
        <v>0</v>
      </c>
      <c r="Y124" s="204"/>
      <c r="Z124" s="11"/>
      <c r="AA124" s="11"/>
      <c r="AB124" s="11"/>
      <c r="AC124" s="11"/>
      <c r="AD124" s="11"/>
      <c r="AE124" s="11"/>
      <c r="AR124" s="205" t="s">
        <v>88</v>
      </c>
      <c r="AT124" s="206" t="s">
        <v>79</v>
      </c>
      <c r="AU124" s="206" t="s">
        <v>80</v>
      </c>
      <c r="AY124" s="205" t="s">
        <v>131</v>
      </c>
      <c r="BK124" s="207">
        <f>SUM(BK125:BK144)</f>
        <v>400144.59999999998</v>
      </c>
    </row>
    <row r="125" s="2" customFormat="1" ht="24.15" customHeight="1">
      <c r="A125" s="32"/>
      <c r="B125" s="33"/>
      <c r="C125" s="208" t="s">
        <v>88</v>
      </c>
      <c r="D125" s="208" t="s">
        <v>132</v>
      </c>
      <c r="E125" s="209" t="s">
        <v>133</v>
      </c>
      <c r="F125" s="210" t="s">
        <v>134</v>
      </c>
      <c r="G125" s="211" t="s">
        <v>135</v>
      </c>
      <c r="H125" s="212">
        <v>2297</v>
      </c>
      <c r="I125" s="213">
        <v>79</v>
      </c>
      <c r="J125" s="214"/>
      <c r="K125" s="213">
        <f>ROUND(P125*H125,2)</f>
        <v>181463</v>
      </c>
      <c r="L125" s="210" t="s">
        <v>1</v>
      </c>
      <c r="M125" s="215"/>
      <c r="N125" s="216" t="s">
        <v>1</v>
      </c>
      <c r="O125" s="217" t="s">
        <v>45</v>
      </c>
      <c r="P125" s="218">
        <f>I125+J125</f>
        <v>79</v>
      </c>
      <c r="Q125" s="218">
        <f>ROUND(I125*H125,2)</f>
        <v>181463</v>
      </c>
      <c r="R125" s="218">
        <f>ROUND(J125*H125,2)</f>
        <v>0</v>
      </c>
      <c r="S125" s="219">
        <v>0</v>
      </c>
      <c r="T125" s="219">
        <f>S125*H125</f>
        <v>0</v>
      </c>
      <c r="U125" s="219">
        <v>0</v>
      </c>
      <c r="V125" s="219">
        <f>U125*H125</f>
        <v>0</v>
      </c>
      <c r="W125" s="219">
        <v>0</v>
      </c>
      <c r="X125" s="219">
        <f>W125*H125</f>
        <v>0</v>
      </c>
      <c r="Y125" s="220" t="s">
        <v>1</v>
      </c>
      <c r="Z125" s="32"/>
      <c r="AA125" s="32"/>
      <c r="AB125" s="32"/>
      <c r="AC125" s="32"/>
      <c r="AD125" s="32"/>
      <c r="AE125" s="32"/>
      <c r="AR125" s="221" t="s">
        <v>136</v>
      </c>
      <c r="AT125" s="221" t="s">
        <v>132</v>
      </c>
      <c r="AU125" s="221" t="s">
        <v>88</v>
      </c>
      <c r="AY125" s="13" t="s">
        <v>131</v>
      </c>
      <c r="BE125" s="222">
        <f>IF(O125="základní",K125,0)</f>
        <v>0</v>
      </c>
      <c r="BF125" s="222">
        <f>IF(O125="snížená",K125,0)</f>
        <v>0</v>
      </c>
      <c r="BG125" s="222">
        <f>IF(O125="zákl. přenesená",K125,0)</f>
        <v>181463</v>
      </c>
      <c r="BH125" s="222">
        <f>IF(O125="sníž. přenesená",K125,0)</f>
        <v>0</v>
      </c>
      <c r="BI125" s="222">
        <f>IF(O125="nulová",K125,0)</f>
        <v>0</v>
      </c>
      <c r="BJ125" s="13" t="s">
        <v>137</v>
      </c>
      <c r="BK125" s="222">
        <f>ROUND(P125*H125,2)</f>
        <v>181463</v>
      </c>
      <c r="BL125" s="13" t="s">
        <v>137</v>
      </c>
      <c r="BM125" s="221" t="s">
        <v>138</v>
      </c>
    </row>
    <row r="126" s="2" customFormat="1">
      <c r="A126" s="32"/>
      <c r="B126" s="33"/>
      <c r="C126" s="34"/>
      <c r="D126" s="223" t="s">
        <v>139</v>
      </c>
      <c r="E126" s="34"/>
      <c r="F126" s="224" t="s">
        <v>134</v>
      </c>
      <c r="G126" s="34"/>
      <c r="H126" s="34"/>
      <c r="I126" s="34"/>
      <c r="J126" s="34"/>
      <c r="K126" s="34"/>
      <c r="L126" s="34"/>
      <c r="M126" s="35"/>
      <c r="N126" s="225"/>
      <c r="O126" s="226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2"/>
      <c r="AA126" s="32"/>
      <c r="AB126" s="32"/>
      <c r="AC126" s="32"/>
      <c r="AD126" s="32"/>
      <c r="AE126" s="32"/>
      <c r="AT126" s="13" t="s">
        <v>139</v>
      </c>
      <c r="AU126" s="13" t="s">
        <v>88</v>
      </c>
    </row>
    <row r="127" s="2" customFormat="1" ht="24.15" customHeight="1">
      <c r="A127" s="32"/>
      <c r="B127" s="33"/>
      <c r="C127" s="208" t="s">
        <v>90</v>
      </c>
      <c r="D127" s="208" t="s">
        <v>132</v>
      </c>
      <c r="E127" s="209" t="s">
        <v>140</v>
      </c>
      <c r="F127" s="210" t="s">
        <v>141</v>
      </c>
      <c r="G127" s="211" t="s">
        <v>135</v>
      </c>
      <c r="H127" s="212">
        <v>4498</v>
      </c>
      <c r="I127" s="213">
        <v>28.300000000000001</v>
      </c>
      <c r="J127" s="214"/>
      <c r="K127" s="213">
        <f>ROUND(P127*H127,2)</f>
        <v>127293.39999999999</v>
      </c>
      <c r="L127" s="210" t="s">
        <v>1</v>
      </c>
      <c r="M127" s="215"/>
      <c r="N127" s="216" t="s">
        <v>1</v>
      </c>
      <c r="O127" s="217" t="s">
        <v>45</v>
      </c>
      <c r="P127" s="218">
        <f>I127+J127</f>
        <v>28.300000000000001</v>
      </c>
      <c r="Q127" s="218">
        <f>ROUND(I127*H127,2)</f>
        <v>127293.39999999999</v>
      </c>
      <c r="R127" s="218">
        <f>ROUND(J127*H127,2)</f>
        <v>0</v>
      </c>
      <c r="S127" s="219">
        <v>0</v>
      </c>
      <c r="T127" s="219">
        <f>S127*H127</f>
        <v>0</v>
      </c>
      <c r="U127" s="219">
        <v>0</v>
      </c>
      <c r="V127" s="219">
        <f>U127*H127</f>
        <v>0</v>
      </c>
      <c r="W127" s="219">
        <v>0</v>
      </c>
      <c r="X127" s="219">
        <f>W127*H127</f>
        <v>0</v>
      </c>
      <c r="Y127" s="220" t="s">
        <v>1</v>
      </c>
      <c r="Z127" s="32"/>
      <c r="AA127" s="32"/>
      <c r="AB127" s="32"/>
      <c r="AC127" s="32"/>
      <c r="AD127" s="32"/>
      <c r="AE127" s="32"/>
      <c r="AR127" s="221" t="s">
        <v>136</v>
      </c>
      <c r="AT127" s="221" t="s">
        <v>132</v>
      </c>
      <c r="AU127" s="221" t="s">
        <v>88</v>
      </c>
      <c r="AY127" s="13" t="s">
        <v>131</v>
      </c>
      <c r="BE127" s="222">
        <f>IF(O127="základní",K127,0)</f>
        <v>0</v>
      </c>
      <c r="BF127" s="222">
        <f>IF(O127="snížená",K127,0)</f>
        <v>0</v>
      </c>
      <c r="BG127" s="222">
        <f>IF(O127="zákl. přenesená",K127,0)</f>
        <v>127293.39999999999</v>
      </c>
      <c r="BH127" s="222">
        <f>IF(O127="sníž. přenesená",K127,0)</f>
        <v>0</v>
      </c>
      <c r="BI127" s="222">
        <f>IF(O127="nulová",K127,0)</f>
        <v>0</v>
      </c>
      <c r="BJ127" s="13" t="s">
        <v>137</v>
      </c>
      <c r="BK127" s="222">
        <f>ROUND(P127*H127,2)</f>
        <v>127293.39999999999</v>
      </c>
      <c r="BL127" s="13" t="s">
        <v>137</v>
      </c>
      <c r="BM127" s="221" t="s">
        <v>142</v>
      </c>
    </row>
    <row r="128" s="2" customFormat="1">
      <c r="A128" s="32"/>
      <c r="B128" s="33"/>
      <c r="C128" s="34"/>
      <c r="D128" s="223" t="s">
        <v>139</v>
      </c>
      <c r="E128" s="34"/>
      <c r="F128" s="224" t="s">
        <v>141</v>
      </c>
      <c r="G128" s="34"/>
      <c r="H128" s="34"/>
      <c r="I128" s="34"/>
      <c r="J128" s="34"/>
      <c r="K128" s="34"/>
      <c r="L128" s="34"/>
      <c r="M128" s="35"/>
      <c r="N128" s="225"/>
      <c r="O128" s="226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32"/>
      <c r="AA128" s="32"/>
      <c r="AB128" s="32"/>
      <c r="AC128" s="32"/>
      <c r="AD128" s="32"/>
      <c r="AE128" s="32"/>
      <c r="AT128" s="13" t="s">
        <v>139</v>
      </c>
      <c r="AU128" s="13" t="s">
        <v>88</v>
      </c>
    </row>
    <row r="129" s="2" customFormat="1">
      <c r="A129" s="32"/>
      <c r="B129" s="33"/>
      <c r="C129" s="34"/>
      <c r="D129" s="223" t="s">
        <v>143</v>
      </c>
      <c r="E129" s="34"/>
      <c r="F129" s="227" t="s">
        <v>144</v>
      </c>
      <c r="G129" s="34"/>
      <c r="H129" s="34"/>
      <c r="I129" s="34"/>
      <c r="J129" s="34"/>
      <c r="K129" s="34"/>
      <c r="L129" s="34"/>
      <c r="M129" s="35"/>
      <c r="N129" s="225"/>
      <c r="O129" s="226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2"/>
      <c r="AA129" s="32"/>
      <c r="AB129" s="32"/>
      <c r="AC129" s="32"/>
      <c r="AD129" s="32"/>
      <c r="AE129" s="32"/>
      <c r="AT129" s="13" t="s">
        <v>143</v>
      </c>
      <c r="AU129" s="13" t="s">
        <v>88</v>
      </c>
    </row>
    <row r="130" s="2" customFormat="1" ht="24.15" customHeight="1">
      <c r="A130" s="32"/>
      <c r="B130" s="33"/>
      <c r="C130" s="208" t="s">
        <v>145</v>
      </c>
      <c r="D130" s="208" t="s">
        <v>132</v>
      </c>
      <c r="E130" s="209" t="s">
        <v>146</v>
      </c>
      <c r="F130" s="210" t="s">
        <v>147</v>
      </c>
      <c r="G130" s="211" t="s">
        <v>135</v>
      </c>
      <c r="H130" s="212">
        <v>2249</v>
      </c>
      <c r="I130" s="213">
        <v>4.7999999999999998</v>
      </c>
      <c r="J130" s="214"/>
      <c r="K130" s="213">
        <f>ROUND(P130*H130,2)</f>
        <v>10795.200000000001</v>
      </c>
      <c r="L130" s="210" t="s">
        <v>1</v>
      </c>
      <c r="M130" s="215"/>
      <c r="N130" s="216" t="s">
        <v>1</v>
      </c>
      <c r="O130" s="217" t="s">
        <v>45</v>
      </c>
      <c r="P130" s="218">
        <f>I130+J130</f>
        <v>4.7999999999999998</v>
      </c>
      <c r="Q130" s="218">
        <f>ROUND(I130*H130,2)</f>
        <v>10795.200000000001</v>
      </c>
      <c r="R130" s="218">
        <f>ROUND(J130*H130,2)</f>
        <v>0</v>
      </c>
      <c r="S130" s="219">
        <v>0</v>
      </c>
      <c r="T130" s="219">
        <f>S130*H130</f>
        <v>0</v>
      </c>
      <c r="U130" s="219">
        <v>0</v>
      </c>
      <c r="V130" s="219">
        <f>U130*H130</f>
        <v>0</v>
      </c>
      <c r="W130" s="219">
        <v>0</v>
      </c>
      <c r="X130" s="219">
        <f>W130*H130</f>
        <v>0</v>
      </c>
      <c r="Y130" s="220" t="s">
        <v>1</v>
      </c>
      <c r="Z130" s="32"/>
      <c r="AA130" s="32"/>
      <c r="AB130" s="32"/>
      <c r="AC130" s="32"/>
      <c r="AD130" s="32"/>
      <c r="AE130" s="32"/>
      <c r="AR130" s="221" t="s">
        <v>136</v>
      </c>
      <c r="AT130" s="221" t="s">
        <v>132</v>
      </c>
      <c r="AU130" s="221" t="s">
        <v>88</v>
      </c>
      <c r="AY130" s="13" t="s">
        <v>131</v>
      </c>
      <c r="BE130" s="222">
        <f>IF(O130="základní",K130,0)</f>
        <v>0</v>
      </c>
      <c r="BF130" s="222">
        <f>IF(O130="snížená",K130,0)</f>
        <v>0</v>
      </c>
      <c r="BG130" s="222">
        <f>IF(O130="zákl. přenesená",K130,0)</f>
        <v>10795.200000000001</v>
      </c>
      <c r="BH130" s="222">
        <f>IF(O130="sníž. přenesená",K130,0)</f>
        <v>0</v>
      </c>
      <c r="BI130" s="222">
        <f>IF(O130="nulová",K130,0)</f>
        <v>0</v>
      </c>
      <c r="BJ130" s="13" t="s">
        <v>137</v>
      </c>
      <c r="BK130" s="222">
        <f>ROUND(P130*H130,2)</f>
        <v>10795.200000000001</v>
      </c>
      <c r="BL130" s="13" t="s">
        <v>137</v>
      </c>
      <c r="BM130" s="221" t="s">
        <v>148</v>
      </c>
    </row>
    <row r="131" s="2" customFormat="1">
      <c r="A131" s="32"/>
      <c r="B131" s="33"/>
      <c r="C131" s="34"/>
      <c r="D131" s="223" t="s">
        <v>139</v>
      </c>
      <c r="E131" s="34"/>
      <c r="F131" s="224" t="s">
        <v>147</v>
      </c>
      <c r="G131" s="34"/>
      <c r="H131" s="34"/>
      <c r="I131" s="34"/>
      <c r="J131" s="34"/>
      <c r="K131" s="34"/>
      <c r="L131" s="34"/>
      <c r="M131" s="35"/>
      <c r="N131" s="225"/>
      <c r="O131" s="226"/>
      <c r="P131" s="85"/>
      <c r="Q131" s="85"/>
      <c r="R131" s="85"/>
      <c r="S131" s="85"/>
      <c r="T131" s="85"/>
      <c r="U131" s="85"/>
      <c r="V131" s="85"/>
      <c r="W131" s="85"/>
      <c r="X131" s="85"/>
      <c r="Y131" s="86"/>
      <c r="Z131" s="32"/>
      <c r="AA131" s="32"/>
      <c r="AB131" s="32"/>
      <c r="AC131" s="32"/>
      <c r="AD131" s="32"/>
      <c r="AE131" s="32"/>
      <c r="AT131" s="13" t="s">
        <v>139</v>
      </c>
      <c r="AU131" s="13" t="s">
        <v>88</v>
      </c>
    </row>
    <row r="132" s="2" customFormat="1" ht="37.8" customHeight="1">
      <c r="A132" s="32"/>
      <c r="B132" s="33"/>
      <c r="C132" s="208" t="s">
        <v>137</v>
      </c>
      <c r="D132" s="208" t="s">
        <v>132</v>
      </c>
      <c r="E132" s="209" t="s">
        <v>149</v>
      </c>
      <c r="F132" s="210" t="s">
        <v>150</v>
      </c>
      <c r="G132" s="211" t="s">
        <v>151</v>
      </c>
      <c r="H132" s="212">
        <v>22</v>
      </c>
      <c r="I132" s="213">
        <v>232</v>
      </c>
      <c r="J132" s="214"/>
      <c r="K132" s="213">
        <f>ROUND(P132*H132,2)</f>
        <v>5104</v>
      </c>
      <c r="L132" s="210" t="s">
        <v>1</v>
      </c>
      <c r="M132" s="215"/>
      <c r="N132" s="216" t="s">
        <v>1</v>
      </c>
      <c r="O132" s="217" t="s">
        <v>45</v>
      </c>
      <c r="P132" s="218">
        <f>I132+J132</f>
        <v>232</v>
      </c>
      <c r="Q132" s="218">
        <f>ROUND(I132*H132,2)</f>
        <v>5104</v>
      </c>
      <c r="R132" s="218">
        <f>ROUND(J132*H132,2)</f>
        <v>0</v>
      </c>
      <c r="S132" s="219">
        <v>0</v>
      </c>
      <c r="T132" s="219">
        <f>S132*H132</f>
        <v>0</v>
      </c>
      <c r="U132" s="219">
        <v>0</v>
      </c>
      <c r="V132" s="219">
        <f>U132*H132</f>
        <v>0</v>
      </c>
      <c r="W132" s="219">
        <v>0</v>
      </c>
      <c r="X132" s="219">
        <f>W132*H132</f>
        <v>0</v>
      </c>
      <c r="Y132" s="220" t="s">
        <v>1</v>
      </c>
      <c r="Z132" s="32"/>
      <c r="AA132" s="32"/>
      <c r="AB132" s="32"/>
      <c r="AC132" s="32"/>
      <c r="AD132" s="32"/>
      <c r="AE132" s="32"/>
      <c r="AR132" s="221" t="s">
        <v>136</v>
      </c>
      <c r="AT132" s="221" t="s">
        <v>132</v>
      </c>
      <c r="AU132" s="221" t="s">
        <v>88</v>
      </c>
      <c r="AY132" s="13" t="s">
        <v>131</v>
      </c>
      <c r="BE132" s="222">
        <f>IF(O132="základní",K132,0)</f>
        <v>0</v>
      </c>
      <c r="BF132" s="222">
        <f>IF(O132="snížená",K132,0)</f>
        <v>0</v>
      </c>
      <c r="BG132" s="222">
        <f>IF(O132="zákl. přenesená",K132,0)</f>
        <v>5104</v>
      </c>
      <c r="BH132" s="222">
        <f>IF(O132="sníž. přenesená",K132,0)</f>
        <v>0</v>
      </c>
      <c r="BI132" s="222">
        <f>IF(O132="nulová",K132,0)</f>
        <v>0</v>
      </c>
      <c r="BJ132" s="13" t="s">
        <v>137</v>
      </c>
      <c r="BK132" s="222">
        <f>ROUND(P132*H132,2)</f>
        <v>5104</v>
      </c>
      <c r="BL132" s="13" t="s">
        <v>137</v>
      </c>
      <c r="BM132" s="221" t="s">
        <v>152</v>
      </c>
    </row>
    <row r="133" s="2" customFormat="1">
      <c r="A133" s="32"/>
      <c r="B133" s="33"/>
      <c r="C133" s="34"/>
      <c r="D133" s="223" t="s">
        <v>139</v>
      </c>
      <c r="E133" s="34"/>
      <c r="F133" s="224" t="s">
        <v>150</v>
      </c>
      <c r="G133" s="34"/>
      <c r="H133" s="34"/>
      <c r="I133" s="34"/>
      <c r="J133" s="34"/>
      <c r="K133" s="34"/>
      <c r="L133" s="34"/>
      <c r="M133" s="35"/>
      <c r="N133" s="225"/>
      <c r="O133" s="226"/>
      <c r="P133" s="85"/>
      <c r="Q133" s="85"/>
      <c r="R133" s="85"/>
      <c r="S133" s="85"/>
      <c r="T133" s="85"/>
      <c r="U133" s="85"/>
      <c r="V133" s="85"/>
      <c r="W133" s="85"/>
      <c r="X133" s="85"/>
      <c r="Y133" s="86"/>
      <c r="Z133" s="32"/>
      <c r="AA133" s="32"/>
      <c r="AB133" s="32"/>
      <c r="AC133" s="32"/>
      <c r="AD133" s="32"/>
      <c r="AE133" s="32"/>
      <c r="AT133" s="13" t="s">
        <v>139</v>
      </c>
      <c r="AU133" s="13" t="s">
        <v>88</v>
      </c>
    </row>
    <row r="134" s="2" customFormat="1" ht="49.05" customHeight="1">
      <c r="A134" s="32"/>
      <c r="B134" s="33"/>
      <c r="C134" s="208" t="s">
        <v>153</v>
      </c>
      <c r="D134" s="208" t="s">
        <v>132</v>
      </c>
      <c r="E134" s="209" t="s">
        <v>154</v>
      </c>
      <c r="F134" s="210" t="s">
        <v>155</v>
      </c>
      <c r="G134" s="211" t="s">
        <v>151</v>
      </c>
      <c r="H134" s="212">
        <v>4</v>
      </c>
      <c r="I134" s="213">
        <v>1810</v>
      </c>
      <c r="J134" s="214"/>
      <c r="K134" s="213">
        <f>ROUND(P134*H134,2)</f>
        <v>7240</v>
      </c>
      <c r="L134" s="210" t="s">
        <v>1</v>
      </c>
      <c r="M134" s="215"/>
      <c r="N134" s="216" t="s">
        <v>1</v>
      </c>
      <c r="O134" s="217" t="s">
        <v>45</v>
      </c>
      <c r="P134" s="218">
        <f>I134+J134</f>
        <v>1810</v>
      </c>
      <c r="Q134" s="218">
        <f>ROUND(I134*H134,2)</f>
        <v>7240</v>
      </c>
      <c r="R134" s="218">
        <f>ROUND(J134*H134,2)</f>
        <v>0</v>
      </c>
      <c r="S134" s="219">
        <v>0</v>
      </c>
      <c r="T134" s="219">
        <f>S134*H134</f>
        <v>0</v>
      </c>
      <c r="U134" s="219">
        <v>0</v>
      </c>
      <c r="V134" s="219">
        <f>U134*H134</f>
        <v>0</v>
      </c>
      <c r="W134" s="219">
        <v>0</v>
      </c>
      <c r="X134" s="219">
        <f>W134*H134</f>
        <v>0</v>
      </c>
      <c r="Y134" s="220" t="s">
        <v>1</v>
      </c>
      <c r="Z134" s="32"/>
      <c r="AA134" s="32"/>
      <c r="AB134" s="32"/>
      <c r="AC134" s="32"/>
      <c r="AD134" s="32"/>
      <c r="AE134" s="32"/>
      <c r="AR134" s="221" t="s">
        <v>156</v>
      </c>
      <c r="AT134" s="221" t="s">
        <v>132</v>
      </c>
      <c r="AU134" s="221" t="s">
        <v>88</v>
      </c>
      <c r="AY134" s="13" t="s">
        <v>131</v>
      </c>
      <c r="BE134" s="222">
        <f>IF(O134="základní",K134,0)</f>
        <v>0</v>
      </c>
      <c r="BF134" s="222">
        <f>IF(O134="snížená",K134,0)</f>
        <v>0</v>
      </c>
      <c r="BG134" s="222">
        <f>IF(O134="zákl. přenesená",K134,0)</f>
        <v>7240</v>
      </c>
      <c r="BH134" s="222">
        <f>IF(O134="sníž. přenesená",K134,0)</f>
        <v>0</v>
      </c>
      <c r="BI134" s="222">
        <f>IF(O134="nulová",K134,0)</f>
        <v>0</v>
      </c>
      <c r="BJ134" s="13" t="s">
        <v>137</v>
      </c>
      <c r="BK134" s="222">
        <f>ROUND(P134*H134,2)</f>
        <v>7240</v>
      </c>
      <c r="BL134" s="13" t="s">
        <v>157</v>
      </c>
      <c r="BM134" s="221" t="s">
        <v>158</v>
      </c>
    </row>
    <row r="135" s="2" customFormat="1">
      <c r="A135" s="32"/>
      <c r="B135" s="33"/>
      <c r="C135" s="34"/>
      <c r="D135" s="223" t="s">
        <v>139</v>
      </c>
      <c r="E135" s="34"/>
      <c r="F135" s="224" t="s">
        <v>155</v>
      </c>
      <c r="G135" s="34"/>
      <c r="H135" s="34"/>
      <c r="I135" s="34"/>
      <c r="J135" s="34"/>
      <c r="K135" s="34"/>
      <c r="L135" s="34"/>
      <c r="M135" s="35"/>
      <c r="N135" s="225"/>
      <c r="O135" s="226"/>
      <c r="P135" s="85"/>
      <c r="Q135" s="85"/>
      <c r="R135" s="85"/>
      <c r="S135" s="85"/>
      <c r="T135" s="85"/>
      <c r="U135" s="85"/>
      <c r="V135" s="85"/>
      <c r="W135" s="85"/>
      <c r="X135" s="85"/>
      <c r="Y135" s="86"/>
      <c r="Z135" s="32"/>
      <c r="AA135" s="32"/>
      <c r="AB135" s="32"/>
      <c r="AC135" s="32"/>
      <c r="AD135" s="32"/>
      <c r="AE135" s="32"/>
      <c r="AT135" s="13" t="s">
        <v>139</v>
      </c>
      <c r="AU135" s="13" t="s">
        <v>88</v>
      </c>
    </row>
    <row r="136" s="2" customFormat="1" ht="24.15" customHeight="1">
      <c r="A136" s="32"/>
      <c r="B136" s="33"/>
      <c r="C136" s="208" t="s">
        <v>159</v>
      </c>
      <c r="D136" s="208" t="s">
        <v>132</v>
      </c>
      <c r="E136" s="209" t="s">
        <v>160</v>
      </c>
      <c r="F136" s="210" t="s">
        <v>161</v>
      </c>
      <c r="G136" s="211" t="s">
        <v>151</v>
      </c>
      <c r="H136" s="212">
        <v>4</v>
      </c>
      <c r="I136" s="213">
        <v>99</v>
      </c>
      <c r="J136" s="214"/>
      <c r="K136" s="213">
        <f>ROUND(P136*H136,2)</f>
        <v>396</v>
      </c>
      <c r="L136" s="210" t="s">
        <v>1</v>
      </c>
      <c r="M136" s="215"/>
      <c r="N136" s="216" t="s">
        <v>1</v>
      </c>
      <c r="O136" s="217" t="s">
        <v>45</v>
      </c>
      <c r="P136" s="218">
        <f>I136+J136</f>
        <v>99</v>
      </c>
      <c r="Q136" s="218">
        <f>ROUND(I136*H136,2)</f>
        <v>396</v>
      </c>
      <c r="R136" s="218">
        <f>ROUND(J136*H136,2)</f>
        <v>0</v>
      </c>
      <c r="S136" s="219">
        <v>0</v>
      </c>
      <c r="T136" s="219">
        <f>S136*H136</f>
        <v>0</v>
      </c>
      <c r="U136" s="219">
        <v>0</v>
      </c>
      <c r="V136" s="219">
        <f>U136*H136</f>
        <v>0</v>
      </c>
      <c r="W136" s="219">
        <v>0</v>
      </c>
      <c r="X136" s="219">
        <f>W136*H136</f>
        <v>0</v>
      </c>
      <c r="Y136" s="220" t="s">
        <v>1</v>
      </c>
      <c r="Z136" s="32"/>
      <c r="AA136" s="32"/>
      <c r="AB136" s="32"/>
      <c r="AC136" s="32"/>
      <c r="AD136" s="32"/>
      <c r="AE136" s="32"/>
      <c r="AR136" s="221" t="s">
        <v>136</v>
      </c>
      <c r="AT136" s="221" t="s">
        <v>132</v>
      </c>
      <c r="AU136" s="221" t="s">
        <v>88</v>
      </c>
      <c r="AY136" s="13" t="s">
        <v>131</v>
      </c>
      <c r="BE136" s="222">
        <f>IF(O136="základní",K136,0)</f>
        <v>0</v>
      </c>
      <c r="BF136" s="222">
        <f>IF(O136="snížená",K136,0)</f>
        <v>0</v>
      </c>
      <c r="BG136" s="222">
        <f>IF(O136="zákl. přenesená",K136,0)</f>
        <v>396</v>
      </c>
      <c r="BH136" s="222">
        <f>IF(O136="sníž. přenesená",K136,0)</f>
        <v>0</v>
      </c>
      <c r="BI136" s="222">
        <f>IF(O136="nulová",K136,0)</f>
        <v>0</v>
      </c>
      <c r="BJ136" s="13" t="s">
        <v>137</v>
      </c>
      <c r="BK136" s="222">
        <f>ROUND(P136*H136,2)</f>
        <v>396</v>
      </c>
      <c r="BL136" s="13" t="s">
        <v>137</v>
      </c>
      <c r="BM136" s="221" t="s">
        <v>162</v>
      </c>
    </row>
    <row r="137" s="2" customFormat="1">
      <c r="A137" s="32"/>
      <c r="B137" s="33"/>
      <c r="C137" s="34"/>
      <c r="D137" s="223" t="s">
        <v>139</v>
      </c>
      <c r="E137" s="34"/>
      <c r="F137" s="224" t="s">
        <v>161</v>
      </c>
      <c r="G137" s="34"/>
      <c r="H137" s="34"/>
      <c r="I137" s="34"/>
      <c r="J137" s="34"/>
      <c r="K137" s="34"/>
      <c r="L137" s="34"/>
      <c r="M137" s="35"/>
      <c r="N137" s="225"/>
      <c r="O137" s="226"/>
      <c r="P137" s="85"/>
      <c r="Q137" s="85"/>
      <c r="R137" s="85"/>
      <c r="S137" s="85"/>
      <c r="T137" s="85"/>
      <c r="U137" s="85"/>
      <c r="V137" s="85"/>
      <c r="W137" s="85"/>
      <c r="X137" s="85"/>
      <c r="Y137" s="86"/>
      <c r="Z137" s="32"/>
      <c r="AA137" s="32"/>
      <c r="AB137" s="32"/>
      <c r="AC137" s="32"/>
      <c r="AD137" s="32"/>
      <c r="AE137" s="32"/>
      <c r="AT137" s="13" t="s">
        <v>139</v>
      </c>
      <c r="AU137" s="13" t="s">
        <v>88</v>
      </c>
    </row>
    <row r="138" s="2" customFormat="1" ht="24.15" customHeight="1">
      <c r="A138" s="32"/>
      <c r="B138" s="33"/>
      <c r="C138" s="208" t="s">
        <v>163</v>
      </c>
      <c r="D138" s="208" t="s">
        <v>132</v>
      </c>
      <c r="E138" s="209" t="s">
        <v>164</v>
      </c>
      <c r="F138" s="210" t="s">
        <v>165</v>
      </c>
      <c r="G138" s="211" t="s">
        <v>135</v>
      </c>
      <c r="H138" s="212">
        <v>48</v>
      </c>
      <c r="I138" s="213">
        <v>111</v>
      </c>
      <c r="J138" s="214"/>
      <c r="K138" s="213">
        <f>ROUND(P138*H138,2)</f>
        <v>5328</v>
      </c>
      <c r="L138" s="210" t="s">
        <v>1</v>
      </c>
      <c r="M138" s="215"/>
      <c r="N138" s="216" t="s">
        <v>1</v>
      </c>
      <c r="O138" s="217" t="s">
        <v>45</v>
      </c>
      <c r="P138" s="218">
        <f>I138+J138</f>
        <v>111</v>
      </c>
      <c r="Q138" s="218">
        <f>ROUND(I138*H138,2)</f>
        <v>5328</v>
      </c>
      <c r="R138" s="218">
        <f>ROUND(J138*H138,2)</f>
        <v>0</v>
      </c>
      <c r="S138" s="219">
        <v>0</v>
      </c>
      <c r="T138" s="219">
        <f>S138*H138</f>
        <v>0</v>
      </c>
      <c r="U138" s="219">
        <v>0</v>
      </c>
      <c r="V138" s="219">
        <f>U138*H138</f>
        <v>0</v>
      </c>
      <c r="W138" s="219">
        <v>0</v>
      </c>
      <c r="X138" s="219">
        <f>W138*H138</f>
        <v>0</v>
      </c>
      <c r="Y138" s="220" t="s">
        <v>1</v>
      </c>
      <c r="Z138" s="32"/>
      <c r="AA138" s="32"/>
      <c r="AB138" s="32"/>
      <c r="AC138" s="32"/>
      <c r="AD138" s="32"/>
      <c r="AE138" s="32"/>
      <c r="AR138" s="221" t="s">
        <v>136</v>
      </c>
      <c r="AT138" s="221" t="s">
        <v>132</v>
      </c>
      <c r="AU138" s="221" t="s">
        <v>88</v>
      </c>
      <c r="AY138" s="13" t="s">
        <v>131</v>
      </c>
      <c r="BE138" s="222">
        <f>IF(O138="základní",K138,0)</f>
        <v>0</v>
      </c>
      <c r="BF138" s="222">
        <f>IF(O138="snížená",K138,0)</f>
        <v>0</v>
      </c>
      <c r="BG138" s="222">
        <f>IF(O138="zákl. přenesená",K138,0)</f>
        <v>5328</v>
      </c>
      <c r="BH138" s="222">
        <f>IF(O138="sníž. přenesená",K138,0)</f>
        <v>0</v>
      </c>
      <c r="BI138" s="222">
        <f>IF(O138="nulová",K138,0)</f>
        <v>0</v>
      </c>
      <c r="BJ138" s="13" t="s">
        <v>137</v>
      </c>
      <c r="BK138" s="222">
        <f>ROUND(P138*H138,2)</f>
        <v>5328</v>
      </c>
      <c r="BL138" s="13" t="s">
        <v>137</v>
      </c>
      <c r="BM138" s="221" t="s">
        <v>166</v>
      </c>
    </row>
    <row r="139" s="2" customFormat="1">
      <c r="A139" s="32"/>
      <c r="B139" s="33"/>
      <c r="C139" s="34"/>
      <c r="D139" s="223" t="s">
        <v>139</v>
      </c>
      <c r="E139" s="34"/>
      <c r="F139" s="224" t="s">
        <v>165</v>
      </c>
      <c r="G139" s="34"/>
      <c r="H139" s="34"/>
      <c r="I139" s="34"/>
      <c r="J139" s="34"/>
      <c r="K139" s="34"/>
      <c r="L139" s="34"/>
      <c r="M139" s="35"/>
      <c r="N139" s="225"/>
      <c r="O139" s="226"/>
      <c r="P139" s="85"/>
      <c r="Q139" s="85"/>
      <c r="R139" s="85"/>
      <c r="S139" s="85"/>
      <c r="T139" s="85"/>
      <c r="U139" s="85"/>
      <c r="V139" s="85"/>
      <c r="W139" s="85"/>
      <c r="X139" s="85"/>
      <c r="Y139" s="86"/>
      <c r="Z139" s="32"/>
      <c r="AA139" s="32"/>
      <c r="AB139" s="32"/>
      <c r="AC139" s="32"/>
      <c r="AD139" s="32"/>
      <c r="AE139" s="32"/>
      <c r="AT139" s="13" t="s">
        <v>139</v>
      </c>
      <c r="AU139" s="13" t="s">
        <v>88</v>
      </c>
    </row>
    <row r="140" s="2" customFormat="1">
      <c r="A140" s="32"/>
      <c r="B140" s="33"/>
      <c r="C140" s="34"/>
      <c r="D140" s="223" t="s">
        <v>143</v>
      </c>
      <c r="E140" s="34"/>
      <c r="F140" s="227" t="s">
        <v>167</v>
      </c>
      <c r="G140" s="34"/>
      <c r="H140" s="34"/>
      <c r="I140" s="34"/>
      <c r="J140" s="34"/>
      <c r="K140" s="34"/>
      <c r="L140" s="34"/>
      <c r="M140" s="35"/>
      <c r="N140" s="225"/>
      <c r="O140" s="226"/>
      <c r="P140" s="85"/>
      <c r="Q140" s="85"/>
      <c r="R140" s="85"/>
      <c r="S140" s="85"/>
      <c r="T140" s="85"/>
      <c r="U140" s="85"/>
      <c r="V140" s="85"/>
      <c r="W140" s="85"/>
      <c r="X140" s="85"/>
      <c r="Y140" s="86"/>
      <c r="Z140" s="32"/>
      <c r="AA140" s="32"/>
      <c r="AB140" s="32"/>
      <c r="AC140" s="32"/>
      <c r="AD140" s="32"/>
      <c r="AE140" s="32"/>
      <c r="AT140" s="13" t="s">
        <v>143</v>
      </c>
      <c r="AU140" s="13" t="s">
        <v>88</v>
      </c>
    </row>
    <row r="141" s="2" customFormat="1" ht="24.15" customHeight="1">
      <c r="A141" s="32"/>
      <c r="B141" s="33"/>
      <c r="C141" s="208" t="s">
        <v>136</v>
      </c>
      <c r="D141" s="208" t="s">
        <v>132</v>
      </c>
      <c r="E141" s="209" t="s">
        <v>168</v>
      </c>
      <c r="F141" s="210" t="s">
        <v>169</v>
      </c>
      <c r="G141" s="211" t="s">
        <v>135</v>
      </c>
      <c r="H141" s="212">
        <v>500</v>
      </c>
      <c r="I141" s="213">
        <v>120</v>
      </c>
      <c r="J141" s="214"/>
      <c r="K141" s="213">
        <f>ROUND(P141*H141,2)</f>
        <v>60000</v>
      </c>
      <c r="L141" s="210" t="s">
        <v>1</v>
      </c>
      <c r="M141" s="215"/>
      <c r="N141" s="216" t="s">
        <v>1</v>
      </c>
      <c r="O141" s="217" t="s">
        <v>45</v>
      </c>
      <c r="P141" s="218">
        <f>I141+J141</f>
        <v>120</v>
      </c>
      <c r="Q141" s="218">
        <f>ROUND(I141*H141,2)</f>
        <v>60000</v>
      </c>
      <c r="R141" s="218">
        <f>ROUND(J141*H141,2)</f>
        <v>0</v>
      </c>
      <c r="S141" s="219">
        <v>0</v>
      </c>
      <c r="T141" s="219">
        <f>S141*H141</f>
        <v>0</v>
      </c>
      <c r="U141" s="219">
        <v>0</v>
      </c>
      <c r="V141" s="219">
        <f>U141*H141</f>
        <v>0</v>
      </c>
      <c r="W141" s="219">
        <v>0</v>
      </c>
      <c r="X141" s="219">
        <f>W141*H141</f>
        <v>0</v>
      </c>
      <c r="Y141" s="220" t="s">
        <v>1</v>
      </c>
      <c r="Z141" s="32"/>
      <c r="AA141" s="32"/>
      <c r="AB141" s="32"/>
      <c r="AC141" s="32"/>
      <c r="AD141" s="32"/>
      <c r="AE141" s="32"/>
      <c r="AR141" s="221" t="s">
        <v>136</v>
      </c>
      <c r="AT141" s="221" t="s">
        <v>132</v>
      </c>
      <c r="AU141" s="221" t="s">
        <v>88</v>
      </c>
      <c r="AY141" s="13" t="s">
        <v>131</v>
      </c>
      <c r="BE141" s="222">
        <f>IF(O141="základní",K141,0)</f>
        <v>0</v>
      </c>
      <c r="BF141" s="222">
        <f>IF(O141="snížená",K141,0)</f>
        <v>0</v>
      </c>
      <c r="BG141" s="222">
        <f>IF(O141="zákl. přenesená",K141,0)</f>
        <v>60000</v>
      </c>
      <c r="BH141" s="222">
        <f>IF(O141="sníž. přenesená",K141,0)</f>
        <v>0</v>
      </c>
      <c r="BI141" s="222">
        <f>IF(O141="nulová",K141,0)</f>
        <v>0</v>
      </c>
      <c r="BJ141" s="13" t="s">
        <v>137</v>
      </c>
      <c r="BK141" s="222">
        <f>ROUND(P141*H141,2)</f>
        <v>60000</v>
      </c>
      <c r="BL141" s="13" t="s">
        <v>137</v>
      </c>
      <c r="BM141" s="221" t="s">
        <v>170</v>
      </c>
    </row>
    <row r="142" s="2" customFormat="1">
      <c r="A142" s="32"/>
      <c r="B142" s="33"/>
      <c r="C142" s="34"/>
      <c r="D142" s="223" t="s">
        <v>139</v>
      </c>
      <c r="E142" s="34"/>
      <c r="F142" s="224" t="s">
        <v>169</v>
      </c>
      <c r="G142" s="34"/>
      <c r="H142" s="34"/>
      <c r="I142" s="34"/>
      <c r="J142" s="34"/>
      <c r="K142" s="34"/>
      <c r="L142" s="34"/>
      <c r="M142" s="35"/>
      <c r="N142" s="225"/>
      <c r="O142" s="226"/>
      <c r="P142" s="85"/>
      <c r="Q142" s="85"/>
      <c r="R142" s="85"/>
      <c r="S142" s="85"/>
      <c r="T142" s="85"/>
      <c r="U142" s="85"/>
      <c r="V142" s="85"/>
      <c r="W142" s="85"/>
      <c r="X142" s="85"/>
      <c r="Y142" s="86"/>
      <c r="Z142" s="32"/>
      <c r="AA142" s="32"/>
      <c r="AB142" s="32"/>
      <c r="AC142" s="32"/>
      <c r="AD142" s="32"/>
      <c r="AE142" s="32"/>
      <c r="AT142" s="13" t="s">
        <v>139</v>
      </c>
      <c r="AU142" s="13" t="s">
        <v>88</v>
      </c>
    </row>
    <row r="143" s="2" customFormat="1" ht="24.15" customHeight="1">
      <c r="A143" s="32"/>
      <c r="B143" s="33"/>
      <c r="C143" s="208" t="s">
        <v>171</v>
      </c>
      <c r="D143" s="208" t="s">
        <v>132</v>
      </c>
      <c r="E143" s="209" t="s">
        <v>172</v>
      </c>
      <c r="F143" s="210" t="s">
        <v>173</v>
      </c>
      <c r="G143" s="211" t="s">
        <v>151</v>
      </c>
      <c r="H143" s="212">
        <v>250</v>
      </c>
      <c r="I143" s="213">
        <v>10.1</v>
      </c>
      <c r="J143" s="214"/>
      <c r="K143" s="213">
        <f>ROUND(P143*H143,2)</f>
        <v>2525</v>
      </c>
      <c r="L143" s="210" t="s">
        <v>1</v>
      </c>
      <c r="M143" s="215"/>
      <c r="N143" s="216" t="s">
        <v>1</v>
      </c>
      <c r="O143" s="217" t="s">
        <v>45</v>
      </c>
      <c r="P143" s="218">
        <f>I143+J143</f>
        <v>10.1</v>
      </c>
      <c r="Q143" s="218">
        <f>ROUND(I143*H143,2)</f>
        <v>2525</v>
      </c>
      <c r="R143" s="218">
        <f>ROUND(J143*H143,2)</f>
        <v>0</v>
      </c>
      <c r="S143" s="219">
        <v>0</v>
      </c>
      <c r="T143" s="219">
        <f>S143*H143</f>
        <v>0</v>
      </c>
      <c r="U143" s="219">
        <v>0</v>
      </c>
      <c r="V143" s="219">
        <f>U143*H143</f>
        <v>0</v>
      </c>
      <c r="W143" s="219">
        <v>0</v>
      </c>
      <c r="X143" s="219">
        <f>W143*H143</f>
        <v>0</v>
      </c>
      <c r="Y143" s="220" t="s">
        <v>1</v>
      </c>
      <c r="Z143" s="32"/>
      <c r="AA143" s="32"/>
      <c r="AB143" s="32"/>
      <c r="AC143" s="32"/>
      <c r="AD143" s="32"/>
      <c r="AE143" s="32"/>
      <c r="AR143" s="221" t="s">
        <v>136</v>
      </c>
      <c r="AT143" s="221" t="s">
        <v>132</v>
      </c>
      <c r="AU143" s="221" t="s">
        <v>88</v>
      </c>
      <c r="AY143" s="13" t="s">
        <v>131</v>
      </c>
      <c r="BE143" s="222">
        <f>IF(O143="základní",K143,0)</f>
        <v>0</v>
      </c>
      <c r="BF143" s="222">
        <f>IF(O143="snížená",K143,0)</f>
        <v>0</v>
      </c>
      <c r="BG143" s="222">
        <f>IF(O143="zákl. přenesená",K143,0)</f>
        <v>2525</v>
      </c>
      <c r="BH143" s="222">
        <f>IF(O143="sníž. přenesená",K143,0)</f>
        <v>0</v>
      </c>
      <c r="BI143" s="222">
        <f>IF(O143="nulová",K143,0)</f>
        <v>0</v>
      </c>
      <c r="BJ143" s="13" t="s">
        <v>137</v>
      </c>
      <c r="BK143" s="222">
        <f>ROUND(P143*H143,2)</f>
        <v>2525</v>
      </c>
      <c r="BL143" s="13" t="s">
        <v>137</v>
      </c>
      <c r="BM143" s="221" t="s">
        <v>174</v>
      </c>
    </row>
    <row r="144" s="2" customFormat="1">
      <c r="A144" s="32"/>
      <c r="B144" s="33"/>
      <c r="C144" s="34"/>
      <c r="D144" s="223" t="s">
        <v>139</v>
      </c>
      <c r="E144" s="34"/>
      <c r="F144" s="224" t="s">
        <v>173</v>
      </c>
      <c r="G144" s="34"/>
      <c r="H144" s="34"/>
      <c r="I144" s="34"/>
      <c r="J144" s="34"/>
      <c r="K144" s="34"/>
      <c r="L144" s="34"/>
      <c r="M144" s="35"/>
      <c r="N144" s="225"/>
      <c r="O144" s="226"/>
      <c r="P144" s="85"/>
      <c r="Q144" s="85"/>
      <c r="R144" s="85"/>
      <c r="S144" s="85"/>
      <c r="T144" s="85"/>
      <c r="U144" s="85"/>
      <c r="V144" s="85"/>
      <c r="W144" s="85"/>
      <c r="X144" s="85"/>
      <c r="Y144" s="86"/>
      <c r="Z144" s="32"/>
      <c r="AA144" s="32"/>
      <c r="AB144" s="32"/>
      <c r="AC144" s="32"/>
      <c r="AD144" s="32"/>
      <c r="AE144" s="32"/>
      <c r="AT144" s="13" t="s">
        <v>139</v>
      </c>
      <c r="AU144" s="13" t="s">
        <v>88</v>
      </c>
    </row>
    <row r="145" s="11" customFormat="1" ht="25.92" customHeight="1">
      <c r="A145" s="11"/>
      <c r="B145" s="194"/>
      <c r="C145" s="195"/>
      <c r="D145" s="196" t="s">
        <v>79</v>
      </c>
      <c r="E145" s="197" t="s">
        <v>132</v>
      </c>
      <c r="F145" s="197" t="s">
        <v>36</v>
      </c>
      <c r="G145" s="195"/>
      <c r="H145" s="195"/>
      <c r="I145" s="195"/>
      <c r="J145" s="195"/>
      <c r="K145" s="198">
        <f>BK145</f>
        <v>2195576.8799999999</v>
      </c>
      <c r="L145" s="195"/>
      <c r="M145" s="199"/>
      <c r="N145" s="200"/>
      <c r="O145" s="201"/>
      <c r="P145" s="201"/>
      <c r="Q145" s="202">
        <f>SUM(Q146:Q175)</f>
        <v>0</v>
      </c>
      <c r="R145" s="202">
        <f>SUM(R146:R175)</f>
        <v>2195576.8799999999</v>
      </c>
      <c r="S145" s="201"/>
      <c r="T145" s="203">
        <f>SUM(T146:T175)</f>
        <v>18577.662000000004</v>
      </c>
      <c r="U145" s="201"/>
      <c r="V145" s="203">
        <f>SUM(V146:V175)</f>
        <v>175.57943</v>
      </c>
      <c r="W145" s="201"/>
      <c r="X145" s="203">
        <f>SUM(X146:X175)</f>
        <v>0</v>
      </c>
      <c r="Y145" s="204"/>
      <c r="Z145" s="11"/>
      <c r="AA145" s="11"/>
      <c r="AB145" s="11"/>
      <c r="AC145" s="11"/>
      <c r="AD145" s="11"/>
      <c r="AE145" s="11"/>
      <c r="AR145" s="205" t="s">
        <v>145</v>
      </c>
      <c r="AT145" s="206" t="s">
        <v>79</v>
      </c>
      <c r="AU145" s="206" t="s">
        <v>80</v>
      </c>
      <c r="AY145" s="205" t="s">
        <v>131</v>
      </c>
      <c r="BK145" s="207">
        <f>SUM(BK146:BK175)</f>
        <v>2195576.8799999999</v>
      </c>
    </row>
    <row r="146" s="2" customFormat="1" ht="24.15" customHeight="1">
      <c r="A146" s="32"/>
      <c r="B146" s="33"/>
      <c r="C146" s="228" t="s">
        <v>175</v>
      </c>
      <c r="D146" s="228" t="s">
        <v>176</v>
      </c>
      <c r="E146" s="229" t="s">
        <v>177</v>
      </c>
      <c r="F146" s="230" t="s">
        <v>178</v>
      </c>
      <c r="G146" s="231" t="s">
        <v>135</v>
      </c>
      <c r="H146" s="232">
        <v>2249</v>
      </c>
      <c r="I146" s="233">
        <v>0</v>
      </c>
      <c r="J146" s="233">
        <v>527</v>
      </c>
      <c r="K146" s="233">
        <f>ROUND(P146*H146,2)</f>
        <v>1185223</v>
      </c>
      <c r="L146" s="230" t="s">
        <v>1</v>
      </c>
      <c r="M146" s="35"/>
      <c r="N146" s="234" t="s">
        <v>1</v>
      </c>
      <c r="O146" s="217" t="s">
        <v>45</v>
      </c>
      <c r="P146" s="218">
        <f>I146+J146</f>
        <v>527</v>
      </c>
      <c r="Q146" s="218">
        <f>ROUND(I146*H146,2)</f>
        <v>0</v>
      </c>
      <c r="R146" s="218">
        <f>ROUND(J146*H146,2)</f>
        <v>1185223</v>
      </c>
      <c r="S146" s="219">
        <v>1.615</v>
      </c>
      <c r="T146" s="219">
        <f>S146*H146</f>
        <v>3632.1349999999998</v>
      </c>
      <c r="U146" s="219">
        <v>0</v>
      </c>
      <c r="V146" s="219">
        <f>U146*H146</f>
        <v>0</v>
      </c>
      <c r="W146" s="219">
        <v>0</v>
      </c>
      <c r="X146" s="219">
        <f>W146*H146</f>
        <v>0</v>
      </c>
      <c r="Y146" s="220" t="s">
        <v>1</v>
      </c>
      <c r="Z146" s="32"/>
      <c r="AA146" s="32"/>
      <c r="AB146" s="32"/>
      <c r="AC146" s="32"/>
      <c r="AD146" s="32"/>
      <c r="AE146" s="32"/>
      <c r="AR146" s="221" t="s">
        <v>157</v>
      </c>
      <c r="AT146" s="221" t="s">
        <v>176</v>
      </c>
      <c r="AU146" s="221" t="s">
        <v>88</v>
      </c>
      <c r="AY146" s="13" t="s">
        <v>131</v>
      </c>
      <c r="BE146" s="222">
        <f>IF(O146="základní",K146,0)</f>
        <v>0</v>
      </c>
      <c r="BF146" s="222">
        <f>IF(O146="snížená",K146,0)</f>
        <v>0</v>
      </c>
      <c r="BG146" s="222">
        <f>IF(O146="zákl. přenesená",K146,0)</f>
        <v>1185223</v>
      </c>
      <c r="BH146" s="222">
        <f>IF(O146="sníž. přenesená",K146,0)</f>
        <v>0</v>
      </c>
      <c r="BI146" s="222">
        <f>IF(O146="nulová",K146,0)</f>
        <v>0</v>
      </c>
      <c r="BJ146" s="13" t="s">
        <v>137</v>
      </c>
      <c r="BK146" s="222">
        <f>ROUND(P146*H146,2)</f>
        <v>1185223</v>
      </c>
      <c r="BL146" s="13" t="s">
        <v>157</v>
      </c>
      <c r="BM146" s="221" t="s">
        <v>179</v>
      </c>
    </row>
    <row r="147" s="2" customFormat="1">
      <c r="A147" s="32"/>
      <c r="B147" s="33"/>
      <c r="C147" s="34"/>
      <c r="D147" s="223" t="s">
        <v>139</v>
      </c>
      <c r="E147" s="34"/>
      <c r="F147" s="224" t="s">
        <v>178</v>
      </c>
      <c r="G147" s="34"/>
      <c r="H147" s="34"/>
      <c r="I147" s="34"/>
      <c r="J147" s="34"/>
      <c r="K147" s="34"/>
      <c r="L147" s="34"/>
      <c r="M147" s="35"/>
      <c r="N147" s="225"/>
      <c r="O147" s="226"/>
      <c r="P147" s="85"/>
      <c r="Q147" s="85"/>
      <c r="R147" s="85"/>
      <c r="S147" s="85"/>
      <c r="T147" s="85"/>
      <c r="U147" s="85"/>
      <c r="V147" s="85"/>
      <c r="W147" s="85"/>
      <c r="X147" s="85"/>
      <c r="Y147" s="86"/>
      <c r="Z147" s="32"/>
      <c r="AA147" s="32"/>
      <c r="AB147" s="32"/>
      <c r="AC147" s="32"/>
      <c r="AD147" s="32"/>
      <c r="AE147" s="32"/>
      <c r="AT147" s="13" t="s">
        <v>139</v>
      </c>
      <c r="AU147" s="13" t="s">
        <v>88</v>
      </c>
    </row>
    <row r="148" s="2" customFormat="1" ht="24.15" customHeight="1">
      <c r="A148" s="32"/>
      <c r="B148" s="33"/>
      <c r="C148" s="228" t="s">
        <v>180</v>
      </c>
      <c r="D148" s="228" t="s">
        <v>176</v>
      </c>
      <c r="E148" s="229" t="s">
        <v>181</v>
      </c>
      <c r="F148" s="230" t="s">
        <v>182</v>
      </c>
      <c r="G148" s="231" t="s">
        <v>135</v>
      </c>
      <c r="H148" s="232">
        <v>2249</v>
      </c>
      <c r="I148" s="233">
        <v>0</v>
      </c>
      <c r="J148" s="233">
        <v>46.200000000000003</v>
      </c>
      <c r="K148" s="233">
        <f>ROUND(P148*H148,2)</f>
        <v>103903.8</v>
      </c>
      <c r="L148" s="230" t="s">
        <v>1</v>
      </c>
      <c r="M148" s="35"/>
      <c r="N148" s="234" t="s">
        <v>1</v>
      </c>
      <c r="O148" s="217" t="s">
        <v>45</v>
      </c>
      <c r="P148" s="218">
        <f>I148+J148</f>
        <v>46.200000000000003</v>
      </c>
      <c r="Q148" s="218">
        <f>ROUND(I148*H148,2)</f>
        <v>0</v>
      </c>
      <c r="R148" s="218">
        <f>ROUND(J148*H148,2)</f>
        <v>103903.8</v>
      </c>
      <c r="S148" s="219">
        <v>0.042000000000000003</v>
      </c>
      <c r="T148" s="219">
        <f>S148*H148</f>
        <v>94.458000000000013</v>
      </c>
      <c r="U148" s="219">
        <v>0.078070000000000001</v>
      </c>
      <c r="V148" s="219">
        <f>U148*H148</f>
        <v>175.57943</v>
      </c>
      <c r="W148" s="219">
        <v>0</v>
      </c>
      <c r="X148" s="219">
        <f>W148*H148</f>
        <v>0</v>
      </c>
      <c r="Y148" s="220" t="s">
        <v>1</v>
      </c>
      <c r="Z148" s="32"/>
      <c r="AA148" s="32"/>
      <c r="AB148" s="32"/>
      <c r="AC148" s="32"/>
      <c r="AD148" s="32"/>
      <c r="AE148" s="32"/>
      <c r="AR148" s="221" t="s">
        <v>157</v>
      </c>
      <c r="AT148" s="221" t="s">
        <v>176</v>
      </c>
      <c r="AU148" s="221" t="s">
        <v>88</v>
      </c>
      <c r="AY148" s="13" t="s">
        <v>131</v>
      </c>
      <c r="BE148" s="222">
        <f>IF(O148="základní",K148,0)</f>
        <v>0</v>
      </c>
      <c r="BF148" s="222">
        <f>IF(O148="snížená",K148,0)</f>
        <v>0</v>
      </c>
      <c r="BG148" s="222">
        <f>IF(O148="zákl. přenesená",K148,0)</f>
        <v>103903.8</v>
      </c>
      <c r="BH148" s="222">
        <f>IF(O148="sníž. přenesená",K148,0)</f>
        <v>0</v>
      </c>
      <c r="BI148" s="222">
        <f>IF(O148="nulová",K148,0)</f>
        <v>0</v>
      </c>
      <c r="BJ148" s="13" t="s">
        <v>137</v>
      </c>
      <c r="BK148" s="222">
        <f>ROUND(P148*H148,2)</f>
        <v>103903.8</v>
      </c>
      <c r="BL148" s="13" t="s">
        <v>157</v>
      </c>
      <c r="BM148" s="221" t="s">
        <v>183</v>
      </c>
    </row>
    <row r="149" s="2" customFormat="1">
      <c r="A149" s="32"/>
      <c r="B149" s="33"/>
      <c r="C149" s="34"/>
      <c r="D149" s="223" t="s">
        <v>139</v>
      </c>
      <c r="E149" s="34"/>
      <c r="F149" s="224" t="s">
        <v>182</v>
      </c>
      <c r="G149" s="34"/>
      <c r="H149" s="34"/>
      <c r="I149" s="34"/>
      <c r="J149" s="34"/>
      <c r="K149" s="34"/>
      <c r="L149" s="34"/>
      <c r="M149" s="35"/>
      <c r="N149" s="225"/>
      <c r="O149" s="226"/>
      <c r="P149" s="85"/>
      <c r="Q149" s="85"/>
      <c r="R149" s="85"/>
      <c r="S149" s="85"/>
      <c r="T149" s="85"/>
      <c r="U149" s="85"/>
      <c r="V149" s="85"/>
      <c r="W149" s="85"/>
      <c r="X149" s="85"/>
      <c r="Y149" s="86"/>
      <c r="Z149" s="32"/>
      <c r="AA149" s="32"/>
      <c r="AB149" s="32"/>
      <c r="AC149" s="32"/>
      <c r="AD149" s="32"/>
      <c r="AE149" s="32"/>
      <c r="AT149" s="13" t="s">
        <v>139</v>
      </c>
      <c r="AU149" s="13" t="s">
        <v>88</v>
      </c>
    </row>
    <row r="150" s="2" customFormat="1" ht="14.4" customHeight="1">
      <c r="A150" s="32"/>
      <c r="B150" s="33"/>
      <c r="C150" s="228" t="s">
        <v>184</v>
      </c>
      <c r="D150" s="228" t="s">
        <v>176</v>
      </c>
      <c r="E150" s="229" t="s">
        <v>185</v>
      </c>
      <c r="F150" s="230" t="s">
        <v>186</v>
      </c>
      <c r="G150" s="231" t="s">
        <v>135</v>
      </c>
      <c r="H150" s="232">
        <v>2249</v>
      </c>
      <c r="I150" s="233">
        <v>0</v>
      </c>
      <c r="J150" s="233">
        <v>10.4</v>
      </c>
      <c r="K150" s="233">
        <f>ROUND(P150*H150,2)</f>
        <v>23389.599999999999</v>
      </c>
      <c r="L150" s="230" t="s">
        <v>1</v>
      </c>
      <c r="M150" s="35"/>
      <c r="N150" s="234" t="s">
        <v>1</v>
      </c>
      <c r="O150" s="217" t="s">
        <v>45</v>
      </c>
      <c r="P150" s="218">
        <f>I150+J150</f>
        <v>10.4</v>
      </c>
      <c r="Q150" s="218">
        <f>ROUND(I150*H150,2)</f>
        <v>0</v>
      </c>
      <c r="R150" s="218">
        <f>ROUND(J150*H150,2)</f>
        <v>23389.599999999999</v>
      </c>
      <c r="S150" s="219">
        <v>4.0339999999999998</v>
      </c>
      <c r="T150" s="219">
        <f>S150*H150</f>
        <v>9072.4660000000003</v>
      </c>
      <c r="U150" s="219">
        <v>0</v>
      </c>
      <c r="V150" s="219">
        <f>U150*H150</f>
        <v>0</v>
      </c>
      <c r="W150" s="219">
        <v>0</v>
      </c>
      <c r="X150" s="219">
        <f>W150*H150</f>
        <v>0</v>
      </c>
      <c r="Y150" s="220" t="s">
        <v>1</v>
      </c>
      <c r="Z150" s="32"/>
      <c r="AA150" s="32"/>
      <c r="AB150" s="32"/>
      <c r="AC150" s="32"/>
      <c r="AD150" s="32"/>
      <c r="AE150" s="32"/>
      <c r="AR150" s="221" t="s">
        <v>137</v>
      </c>
      <c r="AT150" s="221" t="s">
        <v>176</v>
      </c>
      <c r="AU150" s="221" t="s">
        <v>88</v>
      </c>
      <c r="AY150" s="13" t="s">
        <v>131</v>
      </c>
      <c r="BE150" s="222">
        <f>IF(O150="základní",K150,0)</f>
        <v>0</v>
      </c>
      <c r="BF150" s="222">
        <f>IF(O150="snížená",K150,0)</f>
        <v>0</v>
      </c>
      <c r="BG150" s="222">
        <f>IF(O150="zákl. přenesená",K150,0)</f>
        <v>23389.599999999999</v>
      </c>
      <c r="BH150" s="222">
        <f>IF(O150="sníž. přenesená",K150,0)</f>
        <v>0</v>
      </c>
      <c r="BI150" s="222">
        <f>IF(O150="nulová",K150,0)</f>
        <v>0</v>
      </c>
      <c r="BJ150" s="13" t="s">
        <v>137</v>
      </c>
      <c r="BK150" s="222">
        <f>ROUND(P150*H150,2)</f>
        <v>23389.599999999999</v>
      </c>
      <c r="BL150" s="13" t="s">
        <v>137</v>
      </c>
      <c r="BM150" s="221" t="s">
        <v>187</v>
      </c>
    </row>
    <row r="151" s="2" customFormat="1">
      <c r="A151" s="32"/>
      <c r="B151" s="33"/>
      <c r="C151" s="34"/>
      <c r="D151" s="223" t="s">
        <v>139</v>
      </c>
      <c r="E151" s="34"/>
      <c r="F151" s="224" t="s">
        <v>186</v>
      </c>
      <c r="G151" s="34"/>
      <c r="H151" s="34"/>
      <c r="I151" s="34"/>
      <c r="J151" s="34"/>
      <c r="K151" s="34"/>
      <c r="L151" s="34"/>
      <c r="M151" s="35"/>
      <c r="N151" s="225"/>
      <c r="O151" s="226"/>
      <c r="P151" s="85"/>
      <c r="Q151" s="85"/>
      <c r="R151" s="85"/>
      <c r="S151" s="85"/>
      <c r="T151" s="85"/>
      <c r="U151" s="85"/>
      <c r="V151" s="85"/>
      <c r="W151" s="85"/>
      <c r="X151" s="85"/>
      <c r="Y151" s="86"/>
      <c r="Z151" s="32"/>
      <c r="AA151" s="32"/>
      <c r="AB151" s="32"/>
      <c r="AC151" s="32"/>
      <c r="AD151" s="32"/>
      <c r="AE151" s="32"/>
      <c r="AT151" s="13" t="s">
        <v>139</v>
      </c>
      <c r="AU151" s="13" t="s">
        <v>88</v>
      </c>
    </row>
    <row r="152" s="2" customFormat="1" ht="24.15" customHeight="1">
      <c r="A152" s="32"/>
      <c r="B152" s="33"/>
      <c r="C152" s="228" t="s">
        <v>188</v>
      </c>
      <c r="D152" s="228" t="s">
        <v>176</v>
      </c>
      <c r="E152" s="229" t="s">
        <v>189</v>
      </c>
      <c r="F152" s="230" t="s">
        <v>190</v>
      </c>
      <c r="G152" s="231" t="s">
        <v>135</v>
      </c>
      <c r="H152" s="232">
        <v>2249</v>
      </c>
      <c r="I152" s="233">
        <v>0</v>
      </c>
      <c r="J152" s="233">
        <v>96.400000000000006</v>
      </c>
      <c r="K152" s="233">
        <f>ROUND(P152*H152,2)</f>
        <v>216803.60000000001</v>
      </c>
      <c r="L152" s="230" t="s">
        <v>1</v>
      </c>
      <c r="M152" s="35"/>
      <c r="N152" s="234" t="s">
        <v>1</v>
      </c>
      <c r="O152" s="217" t="s">
        <v>45</v>
      </c>
      <c r="P152" s="218">
        <f>I152+J152</f>
        <v>96.400000000000006</v>
      </c>
      <c r="Q152" s="218">
        <f>ROUND(I152*H152,2)</f>
        <v>0</v>
      </c>
      <c r="R152" s="218">
        <f>ROUND(J152*H152,2)</f>
        <v>216803.60000000001</v>
      </c>
      <c r="S152" s="219">
        <v>0.313</v>
      </c>
      <c r="T152" s="219">
        <f>S152*H152</f>
        <v>703.93700000000001</v>
      </c>
      <c r="U152" s="219">
        <v>0</v>
      </c>
      <c r="V152" s="219">
        <f>U152*H152</f>
        <v>0</v>
      </c>
      <c r="W152" s="219">
        <v>0</v>
      </c>
      <c r="X152" s="219">
        <f>W152*H152</f>
        <v>0</v>
      </c>
      <c r="Y152" s="220" t="s">
        <v>1</v>
      </c>
      <c r="Z152" s="32"/>
      <c r="AA152" s="32"/>
      <c r="AB152" s="32"/>
      <c r="AC152" s="32"/>
      <c r="AD152" s="32"/>
      <c r="AE152" s="32"/>
      <c r="AR152" s="221" t="s">
        <v>157</v>
      </c>
      <c r="AT152" s="221" t="s">
        <v>176</v>
      </c>
      <c r="AU152" s="221" t="s">
        <v>88</v>
      </c>
      <c r="AY152" s="13" t="s">
        <v>131</v>
      </c>
      <c r="BE152" s="222">
        <f>IF(O152="základní",K152,0)</f>
        <v>0</v>
      </c>
      <c r="BF152" s="222">
        <f>IF(O152="snížená",K152,0)</f>
        <v>0</v>
      </c>
      <c r="BG152" s="222">
        <f>IF(O152="zákl. přenesená",K152,0)</f>
        <v>216803.60000000001</v>
      </c>
      <c r="BH152" s="222">
        <f>IF(O152="sníž. přenesená",K152,0)</f>
        <v>0</v>
      </c>
      <c r="BI152" s="222">
        <f>IF(O152="nulová",K152,0)</f>
        <v>0</v>
      </c>
      <c r="BJ152" s="13" t="s">
        <v>137</v>
      </c>
      <c r="BK152" s="222">
        <f>ROUND(P152*H152,2)</f>
        <v>216803.60000000001</v>
      </c>
      <c r="BL152" s="13" t="s">
        <v>157</v>
      </c>
      <c r="BM152" s="221" t="s">
        <v>191</v>
      </c>
    </row>
    <row r="153" s="2" customFormat="1">
      <c r="A153" s="32"/>
      <c r="B153" s="33"/>
      <c r="C153" s="34"/>
      <c r="D153" s="223" t="s">
        <v>139</v>
      </c>
      <c r="E153" s="34"/>
      <c r="F153" s="224" t="s">
        <v>190</v>
      </c>
      <c r="G153" s="34"/>
      <c r="H153" s="34"/>
      <c r="I153" s="34"/>
      <c r="J153" s="34"/>
      <c r="K153" s="34"/>
      <c r="L153" s="34"/>
      <c r="M153" s="35"/>
      <c r="N153" s="225"/>
      <c r="O153" s="226"/>
      <c r="P153" s="85"/>
      <c r="Q153" s="85"/>
      <c r="R153" s="85"/>
      <c r="S153" s="85"/>
      <c r="T153" s="85"/>
      <c r="U153" s="85"/>
      <c r="V153" s="85"/>
      <c r="W153" s="85"/>
      <c r="X153" s="85"/>
      <c r="Y153" s="86"/>
      <c r="Z153" s="32"/>
      <c r="AA153" s="32"/>
      <c r="AB153" s="32"/>
      <c r="AC153" s="32"/>
      <c r="AD153" s="32"/>
      <c r="AE153" s="32"/>
      <c r="AT153" s="13" t="s">
        <v>139</v>
      </c>
      <c r="AU153" s="13" t="s">
        <v>88</v>
      </c>
    </row>
    <row r="154" s="2" customFormat="1" ht="24.15" customHeight="1">
      <c r="A154" s="32"/>
      <c r="B154" s="33"/>
      <c r="C154" s="228" t="s">
        <v>192</v>
      </c>
      <c r="D154" s="228" t="s">
        <v>176</v>
      </c>
      <c r="E154" s="229" t="s">
        <v>193</v>
      </c>
      <c r="F154" s="230" t="s">
        <v>194</v>
      </c>
      <c r="G154" s="231" t="s">
        <v>135</v>
      </c>
      <c r="H154" s="232">
        <v>1080</v>
      </c>
      <c r="I154" s="233">
        <v>0</v>
      </c>
      <c r="J154" s="233">
        <v>58.240000000000002</v>
      </c>
      <c r="K154" s="233">
        <f>ROUND(P154*H154,2)</f>
        <v>62899.199999999997</v>
      </c>
      <c r="L154" s="230" t="s">
        <v>1</v>
      </c>
      <c r="M154" s="35"/>
      <c r="N154" s="234" t="s">
        <v>1</v>
      </c>
      <c r="O154" s="217" t="s">
        <v>45</v>
      </c>
      <c r="P154" s="218">
        <f>I154+J154</f>
        <v>58.240000000000002</v>
      </c>
      <c r="Q154" s="218">
        <f>ROUND(I154*H154,2)</f>
        <v>0</v>
      </c>
      <c r="R154" s="218">
        <f>ROUND(J154*H154,2)</f>
        <v>62899.199999999997</v>
      </c>
      <c r="S154" s="219">
        <v>4.0339999999999998</v>
      </c>
      <c r="T154" s="219">
        <f>S154*H154</f>
        <v>4356.7199999999993</v>
      </c>
      <c r="U154" s="219">
        <v>0</v>
      </c>
      <c r="V154" s="219">
        <f>U154*H154</f>
        <v>0</v>
      </c>
      <c r="W154" s="219">
        <v>0</v>
      </c>
      <c r="X154" s="219">
        <f>W154*H154</f>
        <v>0</v>
      </c>
      <c r="Y154" s="220" t="s">
        <v>1</v>
      </c>
      <c r="Z154" s="32"/>
      <c r="AA154" s="32"/>
      <c r="AB154" s="32"/>
      <c r="AC154" s="32"/>
      <c r="AD154" s="32"/>
      <c r="AE154" s="32"/>
      <c r="AR154" s="221" t="s">
        <v>137</v>
      </c>
      <c r="AT154" s="221" t="s">
        <v>176</v>
      </c>
      <c r="AU154" s="221" t="s">
        <v>88</v>
      </c>
      <c r="AY154" s="13" t="s">
        <v>131</v>
      </c>
      <c r="BE154" s="222">
        <f>IF(O154="základní",K154,0)</f>
        <v>0</v>
      </c>
      <c r="BF154" s="222">
        <f>IF(O154="snížená",K154,0)</f>
        <v>0</v>
      </c>
      <c r="BG154" s="222">
        <f>IF(O154="zákl. přenesená",K154,0)</f>
        <v>62899.199999999997</v>
      </c>
      <c r="BH154" s="222">
        <f>IF(O154="sníž. přenesená",K154,0)</f>
        <v>0</v>
      </c>
      <c r="BI154" s="222">
        <f>IF(O154="nulová",K154,0)</f>
        <v>0</v>
      </c>
      <c r="BJ154" s="13" t="s">
        <v>137</v>
      </c>
      <c r="BK154" s="222">
        <f>ROUND(P154*H154,2)</f>
        <v>62899.199999999997</v>
      </c>
      <c r="BL154" s="13" t="s">
        <v>137</v>
      </c>
      <c r="BM154" s="221" t="s">
        <v>195</v>
      </c>
    </row>
    <row r="155" s="2" customFormat="1">
      <c r="A155" s="32"/>
      <c r="B155" s="33"/>
      <c r="C155" s="34"/>
      <c r="D155" s="223" t="s">
        <v>139</v>
      </c>
      <c r="E155" s="34"/>
      <c r="F155" s="224" t="s">
        <v>194</v>
      </c>
      <c r="G155" s="34"/>
      <c r="H155" s="34"/>
      <c r="I155" s="34"/>
      <c r="J155" s="34"/>
      <c r="K155" s="34"/>
      <c r="L155" s="34"/>
      <c r="M155" s="35"/>
      <c r="N155" s="225"/>
      <c r="O155" s="226"/>
      <c r="P155" s="85"/>
      <c r="Q155" s="85"/>
      <c r="R155" s="85"/>
      <c r="S155" s="85"/>
      <c r="T155" s="85"/>
      <c r="U155" s="85"/>
      <c r="V155" s="85"/>
      <c r="W155" s="85"/>
      <c r="X155" s="85"/>
      <c r="Y155" s="86"/>
      <c r="Z155" s="32"/>
      <c r="AA155" s="32"/>
      <c r="AB155" s="32"/>
      <c r="AC155" s="32"/>
      <c r="AD155" s="32"/>
      <c r="AE155" s="32"/>
      <c r="AT155" s="13" t="s">
        <v>139</v>
      </c>
      <c r="AU155" s="13" t="s">
        <v>88</v>
      </c>
    </row>
    <row r="156" s="2" customFormat="1" ht="37.8" customHeight="1">
      <c r="A156" s="32"/>
      <c r="B156" s="33"/>
      <c r="C156" s="228" t="s">
        <v>9</v>
      </c>
      <c r="D156" s="228" t="s">
        <v>176</v>
      </c>
      <c r="E156" s="229" t="s">
        <v>196</v>
      </c>
      <c r="F156" s="230" t="s">
        <v>197</v>
      </c>
      <c r="G156" s="231" t="s">
        <v>198</v>
      </c>
      <c r="H156" s="232">
        <v>27</v>
      </c>
      <c r="I156" s="233">
        <v>0</v>
      </c>
      <c r="J156" s="233">
        <v>2510</v>
      </c>
      <c r="K156" s="233">
        <f>ROUND(P156*H156,2)</f>
        <v>67770</v>
      </c>
      <c r="L156" s="230" t="s">
        <v>1</v>
      </c>
      <c r="M156" s="35"/>
      <c r="N156" s="234" t="s">
        <v>1</v>
      </c>
      <c r="O156" s="217" t="s">
        <v>45</v>
      </c>
      <c r="P156" s="218">
        <f>I156+J156</f>
        <v>2510</v>
      </c>
      <c r="Q156" s="218">
        <f>ROUND(I156*H156,2)</f>
        <v>0</v>
      </c>
      <c r="R156" s="218">
        <f>ROUND(J156*H156,2)</f>
        <v>67770</v>
      </c>
      <c r="S156" s="219">
        <v>8.8149999999999995</v>
      </c>
      <c r="T156" s="219">
        <f>S156*H156</f>
        <v>238.005</v>
      </c>
      <c r="U156" s="219">
        <v>0</v>
      </c>
      <c r="V156" s="219">
        <f>U156*H156</f>
        <v>0</v>
      </c>
      <c r="W156" s="219">
        <v>0</v>
      </c>
      <c r="X156" s="219">
        <f>W156*H156</f>
        <v>0</v>
      </c>
      <c r="Y156" s="220" t="s">
        <v>1</v>
      </c>
      <c r="Z156" s="32"/>
      <c r="AA156" s="32"/>
      <c r="AB156" s="32"/>
      <c r="AC156" s="32"/>
      <c r="AD156" s="32"/>
      <c r="AE156" s="32"/>
      <c r="AR156" s="221" t="s">
        <v>137</v>
      </c>
      <c r="AT156" s="221" t="s">
        <v>176</v>
      </c>
      <c r="AU156" s="221" t="s">
        <v>88</v>
      </c>
      <c r="AY156" s="13" t="s">
        <v>131</v>
      </c>
      <c r="BE156" s="222">
        <f>IF(O156="základní",K156,0)</f>
        <v>0</v>
      </c>
      <c r="BF156" s="222">
        <f>IF(O156="snížená",K156,0)</f>
        <v>0</v>
      </c>
      <c r="BG156" s="222">
        <f>IF(O156="zákl. přenesená",K156,0)</f>
        <v>67770</v>
      </c>
      <c r="BH156" s="222">
        <f>IF(O156="sníž. přenesená",K156,0)</f>
        <v>0</v>
      </c>
      <c r="BI156" s="222">
        <f>IF(O156="nulová",K156,0)</f>
        <v>0</v>
      </c>
      <c r="BJ156" s="13" t="s">
        <v>137</v>
      </c>
      <c r="BK156" s="222">
        <f>ROUND(P156*H156,2)</f>
        <v>67770</v>
      </c>
      <c r="BL156" s="13" t="s">
        <v>137</v>
      </c>
      <c r="BM156" s="221" t="s">
        <v>199</v>
      </c>
    </row>
    <row r="157" s="2" customFormat="1">
      <c r="A157" s="32"/>
      <c r="B157" s="33"/>
      <c r="C157" s="34"/>
      <c r="D157" s="223" t="s">
        <v>139</v>
      </c>
      <c r="E157" s="34"/>
      <c r="F157" s="224" t="s">
        <v>197</v>
      </c>
      <c r="G157" s="34"/>
      <c r="H157" s="34"/>
      <c r="I157" s="34"/>
      <c r="J157" s="34"/>
      <c r="K157" s="34"/>
      <c r="L157" s="34"/>
      <c r="M157" s="35"/>
      <c r="N157" s="225"/>
      <c r="O157" s="226"/>
      <c r="P157" s="85"/>
      <c r="Q157" s="85"/>
      <c r="R157" s="85"/>
      <c r="S157" s="85"/>
      <c r="T157" s="85"/>
      <c r="U157" s="85"/>
      <c r="V157" s="85"/>
      <c r="W157" s="85"/>
      <c r="X157" s="85"/>
      <c r="Y157" s="86"/>
      <c r="Z157" s="32"/>
      <c r="AA157" s="32"/>
      <c r="AB157" s="32"/>
      <c r="AC157" s="32"/>
      <c r="AD157" s="32"/>
      <c r="AE157" s="32"/>
      <c r="AT157" s="13" t="s">
        <v>139</v>
      </c>
      <c r="AU157" s="13" t="s">
        <v>88</v>
      </c>
    </row>
    <row r="158" s="2" customFormat="1" ht="14.4" customHeight="1">
      <c r="A158" s="32"/>
      <c r="B158" s="33"/>
      <c r="C158" s="228" t="s">
        <v>200</v>
      </c>
      <c r="D158" s="228" t="s">
        <v>176</v>
      </c>
      <c r="E158" s="229" t="s">
        <v>201</v>
      </c>
      <c r="F158" s="230" t="s">
        <v>202</v>
      </c>
      <c r="G158" s="231" t="s">
        <v>135</v>
      </c>
      <c r="H158" s="232">
        <v>500</v>
      </c>
      <c r="I158" s="233">
        <v>0</v>
      </c>
      <c r="J158" s="233">
        <v>28.300000000000001</v>
      </c>
      <c r="K158" s="233">
        <f>ROUND(P158*H158,2)</f>
        <v>14150</v>
      </c>
      <c r="L158" s="230" t="s">
        <v>1</v>
      </c>
      <c r="M158" s="35"/>
      <c r="N158" s="234" t="s">
        <v>1</v>
      </c>
      <c r="O158" s="217" t="s">
        <v>45</v>
      </c>
      <c r="P158" s="218">
        <f>I158+J158</f>
        <v>28.300000000000001</v>
      </c>
      <c r="Q158" s="218">
        <f>ROUND(I158*H158,2)</f>
        <v>0</v>
      </c>
      <c r="R158" s="218">
        <f>ROUND(J158*H158,2)</f>
        <v>14150</v>
      </c>
      <c r="S158" s="219">
        <v>0.091999999999999998</v>
      </c>
      <c r="T158" s="219">
        <f>S158*H158</f>
        <v>46</v>
      </c>
      <c r="U158" s="219">
        <v>0</v>
      </c>
      <c r="V158" s="219">
        <f>U158*H158</f>
        <v>0</v>
      </c>
      <c r="W158" s="219">
        <v>0</v>
      </c>
      <c r="X158" s="219">
        <f>W158*H158</f>
        <v>0</v>
      </c>
      <c r="Y158" s="220" t="s">
        <v>1</v>
      </c>
      <c r="Z158" s="32"/>
      <c r="AA158" s="32"/>
      <c r="AB158" s="32"/>
      <c r="AC158" s="32"/>
      <c r="AD158" s="32"/>
      <c r="AE158" s="32"/>
      <c r="AR158" s="221" t="s">
        <v>157</v>
      </c>
      <c r="AT158" s="221" t="s">
        <v>176</v>
      </c>
      <c r="AU158" s="221" t="s">
        <v>88</v>
      </c>
      <c r="AY158" s="13" t="s">
        <v>131</v>
      </c>
      <c r="BE158" s="222">
        <f>IF(O158="základní",K158,0)</f>
        <v>0</v>
      </c>
      <c r="BF158" s="222">
        <f>IF(O158="snížená",K158,0)</f>
        <v>0</v>
      </c>
      <c r="BG158" s="222">
        <f>IF(O158="zákl. přenesená",K158,0)</f>
        <v>14150</v>
      </c>
      <c r="BH158" s="222">
        <f>IF(O158="sníž. přenesená",K158,0)</f>
        <v>0</v>
      </c>
      <c r="BI158" s="222">
        <f>IF(O158="nulová",K158,0)</f>
        <v>0</v>
      </c>
      <c r="BJ158" s="13" t="s">
        <v>137</v>
      </c>
      <c r="BK158" s="222">
        <f>ROUND(P158*H158,2)</f>
        <v>14150</v>
      </c>
      <c r="BL158" s="13" t="s">
        <v>157</v>
      </c>
      <c r="BM158" s="221" t="s">
        <v>203</v>
      </c>
    </row>
    <row r="159" s="2" customFormat="1">
      <c r="A159" s="32"/>
      <c r="B159" s="33"/>
      <c r="C159" s="34"/>
      <c r="D159" s="223" t="s">
        <v>139</v>
      </c>
      <c r="E159" s="34"/>
      <c r="F159" s="224" t="s">
        <v>202</v>
      </c>
      <c r="G159" s="34"/>
      <c r="H159" s="34"/>
      <c r="I159" s="34"/>
      <c r="J159" s="34"/>
      <c r="K159" s="34"/>
      <c r="L159" s="34"/>
      <c r="M159" s="35"/>
      <c r="N159" s="225"/>
      <c r="O159" s="226"/>
      <c r="P159" s="85"/>
      <c r="Q159" s="85"/>
      <c r="R159" s="85"/>
      <c r="S159" s="85"/>
      <c r="T159" s="85"/>
      <c r="U159" s="85"/>
      <c r="V159" s="85"/>
      <c r="W159" s="85"/>
      <c r="X159" s="85"/>
      <c r="Y159" s="86"/>
      <c r="Z159" s="32"/>
      <c r="AA159" s="32"/>
      <c r="AB159" s="32"/>
      <c r="AC159" s="32"/>
      <c r="AD159" s="32"/>
      <c r="AE159" s="32"/>
      <c r="AT159" s="13" t="s">
        <v>139</v>
      </c>
      <c r="AU159" s="13" t="s">
        <v>88</v>
      </c>
    </row>
    <row r="160" s="2" customFormat="1" ht="24.15" customHeight="1">
      <c r="A160" s="32"/>
      <c r="B160" s="33"/>
      <c r="C160" s="228" t="s">
        <v>204</v>
      </c>
      <c r="D160" s="228" t="s">
        <v>176</v>
      </c>
      <c r="E160" s="229" t="s">
        <v>205</v>
      </c>
      <c r="F160" s="230" t="s">
        <v>206</v>
      </c>
      <c r="G160" s="231" t="s">
        <v>135</v>
      </c>
      <c r="H160" s="232">
        <v>48</v>
      </c>
      <c r="I160" s="233">
        <v>0</v>
      </c>
      <c r="J160" s="233">
        <v>1747</v>
      </c>
      <c r="K160" s="233">
        <f>ROUND(P160*H160,2)</f>
        <v>83856</v>
      </c>
      <c r="L160" s="230" t="s">
        <v>1</v>
      </c>
      <c r="M160" s="35"/>
      <c r="N160" s="234" t="s">
        <v>1</v>
      </c>
      <c r="O160" s="217" t="s">
        <v>45</v>
      </c>
      <c r="P160" s="218">
        <f>I160+J160</f>
        <v>1747</v>
      </c>
      <c r="Q160" s="218">
        <f>ROUND(I160*H160,2)</f>
        <v>0</v>
      </c>
      <c r="R160" s="218">
        <f>ROUND(J160*H160,2)</f>
        <v>83856</v>
      </c>
      <c r="S160" s="219">
        <v>2.3130000000000002</v>
      </c>
      <c r="T160" s="219">
        <f>S160*H160</f>
        <v>111.024</v>
      </c>
      <c r="U160" s="219">
        <v>0</v>
      </c>
      <c r="V160" s="219">
        <f>U160*H160</f>
        <v>0</v>
      </c>
      <c r="W160" s="219">
        <v>0</v>
      </c>
      <c r="X160" s="219">
        <f>W160*H160</f>
        <v>0</v>
      </c>
      <c r="Y160" s="220" t="s">
        <v>1</v>
      </c>
      <c r="Z160" s="32"/>
      <c r="AA160" s="32"/>
      <c r="AB160" s="32"/>
      <c r="AC160" s="32"/>
      <c r="AD160" s="32"/>
      <c r="AE160" s="32"/>
      <c r="AR160" s="221" t="s">
        <v>157</v>
      </c>
      <c r="AT160" s="221" t="s">
        <v>176</v>
      </c>
      <c r="AU160" s="221" t="s">
        <v>88</v>
      </c>
      <c r="AY160" s="13" t="s">
        <v>131</v>
      </c>
      <c r="BE160" s="222">
        <f>IF(O160="základní",K160,0)</f>
        <v>0</v>
      </c>
      <c r="BF160" s="222">
        <f>IF(O160="snížená",K160,0)</f>
        <v>0</v>
      </c>
      <c r="BG160" s="222">
        <f>IF(O160="zákl. přenesená",K160,0)</f>
        <v>83856</v>
      </c>
      <c r="BH160" s="222">
        <f>IF(O160="sníž. přenesená",K160,0)</f>
        <v>0</v>
      </c>
      <c r="BI160" s="222">
        <f>IF(O160="nulová",K160,0)</f>
        <v>0</v>
      </c>
      <c r="BJ160" s="13" t="s">
        <v>137</v>
      </c>
      <c r="BK160" s="222">
        <f>ROUND(P160*H160,2)</f>
        <v>83856</v>
      </c>
      <c r="BL160" s="13" t="s">
        <v>157</v>
      </c>
      <c r="BM160" s="221" t="s">
        <v>207</v>
      </c>
    </row>
    <row r="161" s="2" customFormat="1">
      <c r="A161" s="32"/>
      <c r="B161" s="33"/>
      <c r="C161" s="34"/>
      <c r="D161" s="223" t="s">
        <v>139</v>
      </c>
      <c r="E161" s="34"/>
      <c r="F161" s="224" t="s">
        <v>206</v>
      </c>
      <c r="G161" s="34"/>
      <c r="H161" s="34"/>
      <c r="I161" s="34"/>
      <c r="J161" s="34"/>
      <c r="K161" s="34"/>
      <c r="L161" s="34"/>
      <c r="M161" s="35"/>
      <c r="N161" s="225"/>
      <c r="O161" s="226"/>
      <c r="P161" s="85"/>
      <c r="Q161" s="85"/>
      <c r="R161" s="85"/>
      <c r="S161" s="85"/>
      <c r="T161" s="85"/>
      <c r="U161" s="85"/>
      <c r="V161" s="85"/>
      <c r="W161" s="85"/>
      <c r="X161" s="85"/>
      <c r="Y161" s="86"/>
      <c r="Z161" s="32"/>
      <c r="AA161" s="32"/>
      <c r="AB161" s="32"/>
      <c r="AC161" s="32"/>
      <c r="AD161" s="32"/>
      <c r="AE161" s="32"/>
      <c r="AT161" s="13" t="s">
        <v>139</v>
      </c>
      <c r="AU161" s="13" t="s">
        <v>88</v>
      </c>
    </row>
    <row r="162" s="2" customFormat="1" ht="24.15" customHeight="1">
      <c r="A162" s="32"/>
      <c r="B162" s="33"/>
      <c r="C162" s="228" t="s">
        <v>208</v>
      </c>
      <c r="D162" s="228" t="s">
        <v>176</v>
      </c>
      <c r="E162" s="229" t="s">
        <v>209</v>
      </c>
      <c r="F162" s="230" t="s">
        <v>210</v>
      </c>
      <c r="G162" s="231" t="s">
        <v>198</v>
      </c>
      <c r="H162" s="232">
        <v>27</v>
      </c>
      <c r="I162" s="233">
        <v>0</v>
      </c>
      <c r="J162" s="233">
        <v>148</v>
      </c>
      <c r="K162" s="233">
        <f>ROUND(P162*H162,2)</f>
        <v>3996</v>
      </c>
      <c r="L162" s="230" t="s">
        <v>1</v>
      </c>
      <c r="M162" s="35"/>
      <c r="N162" s="234" t="s">
        <v>1</v>
      </c>
      <c r="O162" s="217" t="s">
        <v>45</v>
      </c>
      <c r="P162" s="218">
        <f>I162+J162</f>
        <v>148</v>
      </c>
      <c r="Q162" s="218">
        <f>ROUND(I162*H162,2)</f>
        <v>0</v>
      </c>
      <c r="R162" s="218">
        <f>ROUND(J162*H162,2)</f>
        <v>3996</v>
      </c>
      <c r="S162" s="219">
        <v>0.46500000000000002</v>
      </c>
      <c r="T162" s="219">
        <f>S162*H162</f>
        <v>12.555000000000002</v>
      </c>
      <c r="U162" s="219">
        <v>0</v>
      </c>
      <c r="V162" s="219">
        <f>U162*H162</f>
        <v>0</v>
      </c>
      <c r="W162" s="219">
        <v>0</v>
      </c>
      <c r="X162" s="219">
        <f>W162*H162</f>
        <v>0</v>
      </c>
      <c r="Y162" s="220" t="s">
        <v>1</v>
      </c>
      <c r="Z162" s="32"/>
      <c r="AA162" s="32"/>
      <c r="AB162" s="32"/>
      <c r="AC162" s="32"/>
      <c r="AD162" s="32"/>
      <c r="AE162" s="32"/>
      <c r="AR162" s="221" t="s">
        <v>137</v>
      </c>
      <c r="AT162" s="221" t="s">
        <v>176</v>
      </c>
      <c r="AU162" s="221" t="s">
        <v>88</v>
      </c>
      <c r="AY162" s="13" t="s">
        <v>131</v>
      </c>
      <c r="BE162" s="222">
        <f>IF(O162="základní",K162,0)</f>
        <v>0</v>
      </c>
      <c r="BF162" s="222">
        <f>IF(O162="snížená",K162,0)</f>
        <v>0</v>
      </c>
      <c r="BG162" s="222">
        <f>IF(O162="zákl. přenesená",K162,0)</f>
        <v>3996</v>
      </c>
      <c r="BH162" s="222">
        <f>IF(O162="sníž. přenesená",K162,0)</f>
        <v>0</v>
      </c>
      <c r="BI162" s="222">
        <f>IF(O162="nulová",K162,0)</f>
        <v>0</v>
      </c>
      <c r="BJ162" s="13" t="s">
        <v>137</v>
      </c>
      <c r="BK162" s="222">
        <f>ROUND(P162*H162,2)</f>
        <v>3996</v>
      </c>
      <c r="BL162" s="13" t="s">
        <v>137</v>
      </c>
      <c r="BM162" s="221" t="s">
        <v>211</v>
      </c>
    </row>
    <row r="163" s="2" customFormat="1">
      <c r="A163" s="32"/>
      <c r="B163" s="33"/>
      <c r="C163" s="34"/>
      <c r="D163" s="223" t="s">
        <v>139</v>
      </c>
      <c r="E163" s="34"/>
      <c r="F163" s="224" t="s">
        <v>210</v>
      </c>
      <c r="G163" s="34"/>
      <c r="H163" s="34"/>
      <c r="I163" s="34"/>
      <c r="J163" s="34"/>
      <c r="K163" s="34"/>
      <c r="L163" s="34"/>
      <c r="M163" s="35"/>
      <c r="N163" s="225"/>
      <c r="O163" s="226"/>
      <c r="P163" s="85"/>
      <c r="Q163" s="85"/>
      <c r="R163" s="85"/>
      <c r="S163" s="85"/>
      <c r="T163" s="85"/>
      <c r="U163" s="85"/>
      <c r="V163" s="85"/>
      <c r="W163" s="85"/>
      <c r="X163" s="85"/>
      <c r="Y163" s="86"/>
      <c r="Z163" s="32"/>
      <c r="AA163" s="32"/>
      <c r="AB163" s="32"/>
      <c r="AC163" s="32"/>
      <c r="AD163" s="32"/>
      <c r="AE163" s="32"/>
      <c r="AT163" s="13" t="s">
        <v>139</v>
      </c>
      <c r="AU163" s="13" t="s">
        <v>88</v>
      </c>
    </row>
    <row r="164" s="2" customFormat="1" ht="24.15" customHeight="1">
      <c r="A164" s="32"/>
      <c r="B164" s="33"/>
      <c r="C164" s="228" t="s">
        <v>212</v>
      </c>
      <c r="D164" s="228" t="s">
        <v>176</v>
      </c>
      <c r="E164" s="229" t="s">
        <v>213</v>
      </c>
      <c r="F164" s="230" t="s">
        <v>214</v>
      </c>
      <c r="G164" s="231" t="s">
        <v>135</v>
      </c>
      <c r="H164" s="232">
        <v>2297</v>
      </c>
      <c r="I164" s="233">
        <v>0</v>
      </c>
      <c r="J164" s="233">
        <v>32.140000000000001</v>
      </c>
      <c r="K164" s="233">
        <f>ROUND(P164*H164,2)</f>
        <v>73825.580000000002</v>
      </c>
      <c r="L164" s="230" t="s">
        <v>1</v>
      </c>
      <c r="M164" s="35"/>
      <c r="N164" s="234" t="s">
        <v>1</v>
      </c>
      <c r="O164" s="217" t="s">
        <v>45</v>
      </c>
      <c r="P164" s="218">
        <f>I164+J164</f>
        <v>32.140000000000001</v>
      </c>
      <c r="Q164" s="218">
        <f>ROUND(I164*H164,2)</f>
        <v>0</v>
      </c>
      <c r="R164" s="218">
        <f>ROUND(J164*H164,2)</f>
        <v>73825.580000000002</v>
      </c>
      <c r="S164" s="219">
        <v>0</v>
      </c>
      <c r="T164" s="219">
        <f>S164*H164</f>
        <v>0</v>
      </c>
      <c r="U164" s="219">
        <v>0</v>
      </c>
      <c r="V164" s="219">
        <f>U164*H164</f>
        <v>0</v>
      </c>
      <c r="W164" s="219">
        <v>0</v>
      </c>
      <c r="X164" s="219">
        <f>W164*H164</f>
        <v>0</v>
      </c>
      <c r="Y164" s="220" t="s">
        <v>1</v>
      </c>
      <c r="Z164" s="32"/>
      <c r="AA164" s="32"/>
      <c r="AB164" s="32"/>
      <c r="AC164" s="32"/>
      <c r="AD164" s="32"/>
      <c r="AE164" s="32"/>
      <c r="AR164" s="221" t="s">
        <v>157</v>
      </c>
      <c r="AT164" s="221" t="s">
        <v>176</v>
      </c>
      <c r="AU164" s="221" t="s">
        <v>88</v>
      </c>
      <c r="AY164" s="13" t="s">
        <v>131</v>
      </c>
      <c r="BE164" s="222">
        <f>IF(O164="základní",K164,0)</f>
        <v>0</v>
      </c>
      <c r="BF164" s="222">
        <f>IF(O164="snížená",K164,0)</f>
        <v>0</v>
      </c>
      <c r="BG164" s="222">
        <f>IF(O164="zákl. přenesená",K164,0)</f>
        <v>73825.580000000002</v>
      </c>
      <c r="BH164" s="222">
        <f>IF(O164="sníž. přenesená",K164,0)</f>
        <v>0</v>
      </c>
      <c r="BI164" s="222">
        <f>IF(O164="nulová",K164,0)</f>
        <v>0</v>
      </c>
      <c r="BJ164" s="13" t="s">
        <v>137</v>
      </c>
      <c r="BK164" s="222">
        <f>ROUND(P164*H164,2)</f>
        <v>73825.580000000002</v>
      </c>
      <c r="BL164" s="13" t="s">
        <v>157</v>
      </c>
      <c r="BM164" s="221" t="s">
        <v>215</v>
      </c>
    </row>
    <row r="165" s="2" customFormat="1">
      <c r="A165" s="32"/>
      <c r="B165" s="33"/>
      <c r="C165" s="34"/>
      <c r="D165" s="223" t="s">
        <v>139</v>
      </c>
      <c r="E165" s="34"/>
      <c r="F165" s="224" t="s">
        <v>214</v>
      </c>
      <c r="G165" s="34"/>
      <c r="H165" s="34"/>
      <c r="I165" s="34"/>
      <c r="J165" s="34"/>
      <c r="K165" s="34"/>
      <c r="L165" s="34"/>
      <c r="M165" s="35"/>
      <c r="N165" s="225"/>
      <c r="O165" s="226"/>
      <c r="P165" s="85"/>
      <c r="Q165" s="85"/>
      <c r="R165" s="85"/>
      <c r="S165" s="85"/>
      <c r="T165" s="85"/>
      <c r="U165" s="85"/>
      <c r="V165" s="85"/>
      <c r="W165" s="85"/>
      <c r="X165" s="85"/>
      <c r="Y165" s="86"/>
      <c r="Z165" s="32"/>
      <c r="AA165" s="32"/>
      <c r="AB165" s="32"/>
      <c r="AC165" s="32"/>
      <c r="AD165" s="32"/>
      <c r="AE165" s="32"/>
      <c r="AT165" s="13" t="s">
        <v>139</v>
      </c>
      <c r="AU165" s="13" t="s">
        <v>88</v>
      </c>
    </row>
    <row r="166" s="2" customFormat="1" ht="24.15" customHeight="1">
      <c r="A166" s="32"/>
      <c r="B166" s="33"/>
      <c r="C166" s="228" t="s">
        <v>216</v>
      </c>
      <c r="D166" s="228" t="s">
        <v>176</v>
      </c>
      <c r="E166" s="229" t="s">
        <v>217</v>
      </c>
      <c r="F166" s="230" t="s">
        <v>218</v>
      </c>
      <c r="G166" s="231" t="s">
        <v>135</v>
      </c>
      <c r="H166" s="232">
        <v>4498</v>
      </c>
      <c r="I166" s="233">
        <v>0</v>
      </c>
      <c r="J166" s="233">
        <v>52.200000000000003</v>
      </c>
      <c r="K166" s="233">
        <f>ROUND(P166*H166,2)</f>
        <v>234795.60000000001</v>
      </c>
      <c r="L166" s="230" t="s">
        <v>1</v>
      </c>
      <c r="M166" s="35"/>
      <c r="N166" s="234" t="s">
        <v>1</v>
      </c>
      <c r="O166" s="217" t="s">
        <v>45</v>
      </c>
      <c r="P166" s="218">
        <f>I166+J166</f>
        <v>52.200000000000003</v>
      </c>
      <c r="Q166" s="218">
        <f>ROUND(I166*H166,2)</f>
        <v>0</v>
      </c>
      <c r="R166" s="218">
        <f>ROUND(J166*H166,2)</f>
        <v>234795.60000000001</v>
      </c>
      <c r="S166" s="219">
        <v>0</v>
      </c>
      <c r="T166" s="219">
        <f>S166*H166</f>
        <v>0</v>
      </c>
      <c r="U166" s="219">
        <v>0</v>
      </c>
      <c r="V166" s="219">
        <f>U166*H166</f>
        <v>0</v>
      </c>
      <c r="W166" s="219">
        <v>0</v>
      </c>
      <c r="X166" s="219">
        <f>W166*H166</f>
        <v>0</v>
      </c>
      <c r="Y166" s="220" t="s">
        <v>1</v>
      </c>
      <c r="Z166" s="32"/>
      <c r="AA166" s="32"/>
      <c r="AB166" s="32"/>
      <c r="AC166" s="32"/>
      <c r="AD166" s="32"/>
      <c r="AE166" s="32"/>
      <c r="AR166" s="221" t="s">
        <v>157</v>
      </c>
      <c r="AT166" s="221" t="s">
        <v>176</v>
      </c>
      <c r="AU166" s="221" t="s">
        <v>88</v>
      </c>
      <c r="AY166" s="13" t="s">
        <v>131</v>
      </c>
      <c r="BE166" s="222">
        <f>IF(O166="základní",K166,0)</f>
        <v>0</v>
      </c>
      <c r="BF166" s="222">
        <f>IF(O166="snížená",K166,0)</f>
        <v>0</v>
      </c>
      <c r="BG166" s="222">
        <f>IF(O166="zákl. přenesená",K166,0)</f>
        <v>234795.60000000001</v>
      </c>
      <c r="BH166" s="222">
        <f>IF(O166="sníž. přenesená",K166,0)</f>
        <v>0</v>
      </c>
      <c r="BI166" s="222">
        <f>IF(O166="nulová",K166,0)</f>
        <v>0</v>
      </c>
      <c r="BJ166" s="13" t="s">
        <v>137</v>
      </c>
      <c r="BK166" s="222">
        <f>ROUND(P166*H166,2)</f>
        <v>234795.60000000001</v>
      </c>
      <c r="BL166" s="13" t="s">
        <v>157</v>
      </c>
      <c r="BM166" s="221" t="s">
        <v>219</v>
      </c>
    </row>
    <row r="167" s="2" customFormat="1">
      <c r="A167" s="32"/>
      <c r="B167" s="33"/>
      <c r="C167" s="34"/>
      <c r="D167" s="223" t="s">
        <v>139</v>
      </c>
      <c r="E167" s="34"/>
      <c r="F167" s="224" t="s">
        <v>218</v>
      </c>
      <c r="G167" s="34"/>
      <c r="H167" s="34"/>
      <c r="I167" s="34"/>
      <c r="J167" s="34"/>
      <c r="K167" s="34"/>
      <c r="L167" s="34"/>
      <c r="M167" s="35"/>
      <c r="N167" s="225"/>
      <c r="O167" s="226"/>
      <c r="P167" s="85"/>
      <c r="Q167" s="85"/>
      <c r="R167" s="85"/>
      <c r="S167" s="85"/>
      <c r="T167" s="85"/>
      <c r="U167" s="85"/>
      <c r="V167" s="85"/>
      <c r="W167" s="85"/>
      <c r="X167" s="85"/>
      <c r="Y167" s="86"/>
      <c r="Z167" s="32"/>
      <c r="AA167" s="32"/>
      <c r="AB167" s="32"/>
      <c r="AC167" s="32"/>
      <c r="AD167" s="32"/>
      <c r="AE167" s="32"/>
      <c r="AT167" s="13" t="s">
        <v>139</v>
      </c>
      <c r="AU167" s="13" t="s">
        <v>88</v>
      </c>
    </row>
    <row r="168" s="2" customFormat="1" ht="24.15" customHeight="1">
      <c r="A168" s="32"/>
      <c r="B168" s="33"/>
      <c r="C168" s="228" t="s">
        <v>8</v>
      </c>
      <c r="D168" s="228" t="s">
        <v>176</v>
      </c>
      <c r="E168" s="229" t="s">
        <v>220</v>
      </c>
      <c r="F168" s="230" t="s">
        <v>221</v>
      </c>
      <c r="G168" s="231" t="s">
        <v>151</v>
      </c>
      <c r="H168" s="232">
        <v>4</v>
      </c>
      <c r="I168" s="233">
        <v>0</v>
      </c>
      <c r="J168" s="233">
        <v>3660</v>
      </c>
      <c r="K168" s="233">
        <f>ROUND(P168*H168,2)</f>
        <v>14640</v>
      </c>
      <c r="L168" s="230" t="s">
        <v>1</v>
      </c>
      <c r="M168" s="35"/>
      <c r="N168" s="234" t="s">
        <v>1</v>
      </c>
      <c r="O168" s="217" t="s">
        <v>45</v>
      </c>
      <c r="P168" s="218">
        <f>I168+J168</f>
        <v>3660</v>
      </c>
      <c r="Q168" s="218">
        <f>ROUND(I168*H168,2)</f>
        <v>0</v>
      </c>
      <c r="R168" s="218">
        <f>ROUND(J168*H168,2)</f>
        <v>14640</v>
      </c>
      <c r="S168" s="219">
        <v>0</v>
      </c>
      <c r="T168" s="219">
        <f>S168*H168</f>
        <v>0</v>
      </c>
      <c r="U168" s="219">
        <v>0</v>
      </c>
      <c r="V168" s="219">
        <f>U168*H168</f>
        <v>0</v>
      </c>
      <c r="W168" s="219">
        <v>0</v>
      </c>
      <c r="X168" s="219">
        <f>W168*H168</f>
        <v>0</v>
      </c>
      <c r="Y168" s="220" t="s">
        <v>1</v>
      </c>
      <c r="Z168" s="32"/>
      <c r="AA168" s="32"/>
      <c r="AB168" s="32"/>
      <c r="AC168" s="32"/>
      <c r="AD168" s="32"/>
      <c r="AE168" s="32"/>
      <c r="AR168" s="221" t="s">
        <v>157</v>
      </c>
      <c r="AT168" s="221" t="s">
        <v>176</v>
      </c>
      <c r="AU168" s="221" t="s">
        <v>88</v>
      </c>
      <c r="AY168" s="13" t="s">
        <v>131</v>
      </c>
      <c r="BE168" s="222">
        <f>IF(O168="základní",K168,0)</f>
        <v>0</v>
      </c>
      <c r="BF168" s="222">
        <f>IF(O168="snížená",K168,0)</f>
        <v>0</v>
      </c>
      <c r="BG168" s="222">
        <f>IF(O168="zákl. přenesená",K168,0)</f>
        <v>14640</v>
      </c>
      <c r="BH168" s="222">
        <f>IF(O168="sníž. přenesená",K168,0)</f>
        <v>0</v>
      </c>
      <c r="BI168" s="222">
        <f>IF(O168="nulová",K168,0)</f>
        <v>0</v>
      </c>
      <c r="BJ168" s="13" t="s">
        <v>137</v>
      </c>
      <c r="BK168" s="222">
        <f>ROUND(P168*H168,2)</f>
        <v>14640</v>
      </c>
      <c r="BL168" s="13" t="s">
        <v>157</v>
      </c>
      <c r="BM168" s="221" t="s">
        <v>222</v>
      </c>
    </row>
    <row r="169" s="2" customFormat="1">
      <c r="A169" s="32"/>
      <c r="B169" s="33"/>
      <c r="C169" s="34"/>
      <c r="D169" s="223" t="s">
        <v>139</v>
      </c>
      <c r="E169" s="34"/>
      <c r="F169" s="224" t="s">
        <v>221</v>
      </c>
      <c r="G169" s="34"/>
      <c r="H169" s="34"/>
      <c r="I169" s="34"/>
      <c r="J169" s="34"/>
      <c r="K169" s="34"/>
      <c r="L169" s="34"/>
      <c r="M169" s="35"/>
      <c r="N169" s="225"/>
      <c r="O169" s="226"/>
      <c r="P169" s="85"/>
      <c r="Q169" s="85"/>
      <c r="R169" s="85"/>
      <c r="S169" s="85"/>
      <c r="T169" s="85"/>
      <c r="U169" s="85"/>
      <c r="V169" s="85"/>
      <c r="W169" s="85"/>
      <c r="X169" s="85"/>
      <c r="Y169" s="86"/>
      <c r="Z169" s="32"/>
      <c r="AA169" s="32"/>
      <c r="AB169" s="32"/>
      <c r="AC169" s="32"/>
      <c r="AD169" s="32"/>
      <c r="AE169" s="32"/>
      <c r="AT169" s="13" t="s">
        <v>139</v>
      </c>
      <c r="AU169" s="13" t="s">
        <v>88</v>
      </c>
    </row>
    <row r="170" s="2" customFormat="1" ht="24.15" customHeight="1">
      <c r="A170" s="32"/>
      <c r="B170" s="33"/>
      <c r="C170" s="228" t="s">
        <v>223</v>
      </c>
      <c r="D170" s="228" t="s">
        <v>176</v>
      </c>
      <c r="E170" s="229" t="s">
        <v>224</v>
      </c>
      <c r="F170" s="230" t="s">
        <v>225</v>
      </c>
      <c r="G170" s="231" t="s">
        <v>151</v>
      </c>
      <c r="H170" s="232">
        <v>22</v>
      </c>
      <c r="I170" s="233">
        <v>0</v>
      </c>
      <c r="J170" s="233">
        <v>260</v>
      </c>
      <c r="K170" s="233">
        <f>ROUND(P170*H170,2)</f>
        <v>5720</v>
      </c>
      <c r="L170" s="230" t="s">
        <v>1</v>
      </c>
      <c r="M170" s="35"/>
      <c r="N170" s="234" t="s">
        <v>1</v>
      </c>
      <c r="O170" s="217" t="s">
        <v>45</v>
      </c>
      <c r="P170" s="218">
        <f>I170+J170</f>
        <v>260</v>
      </c>
      <c r="Q170" s="218">
        <f>ROUND(I170*H170,2)</f>
        <v>0</v>
      </c>
      <c r="R170" s="218">
        <f>ROUND(J170*H170,2)</f>
        <v>5720</v>
      </c>
      <c r="S170" s="219">
        <v>0</v>
      </c>
      <c r="T170" s="219">
        <f>S170*H170</f>
        <v>0</v>
      </c>
      <c r="U170" s="219">
        <v>0</v>
      </c>
      <c r="V170" s="219">
        <f>U170*H170</f>
        <v>0</v>
      </c>
      <c r="W170" s="219">
        <v>0</v>
      </c>
      <c r="X170" s="219">
        <f>W170*H170</f>
        <v>0</v>
      </c>
      <c r="Y170" s="220" t="s">
        <v>1</v>
      </c>
      <c r="Z170" s="32"/>
      <c r="AA170" s="32"/>
      <c r="AB170" s="32"/>
      <c r="AC170" s="32"/>
      <c r="AD170" s="32"/>
      <c r="AE170" s="32"/>
      <c r="AR170" s="221" t="s">
        <v>157</v>
      </c>
      <c r="AT170" s="221" t="s">
        <v>176</v>
      </c>
      <c r="AU170" s="221" t="s">
        <v>88</v>
      </c>
      <c r="AY170" s="13" t="s">
        <v>131</v>
      </c>
      <c r="BE170" s="222">
        <f>IF(O170="základní",K170,0)</f>
        <v>0</v>
      </c>
      <c r="BF170" s="222">
        <f>IF(O170="snížená",K170,0)</f>
        <v>0</v>
      </c>
      <c r="BG170" s="222">
        <f>IF(O170="zákl. přenesená",K170,0)</f>
        <v>5720</v>
      </c>
      <c r="BH170" s="222">
        <f>IF(O170="sníž. přenesená",K170,0)</f>
        <v>0</v>
      </c>
      <c r="BI170" s="222">
        <f>IF(O170="nulová",K170,0)</f>
        <v>0</v>
      </c>
      <c r="BJ170" s="13" t="s">
        <v>137</v>
      </c>
      <c r="BK170" s="222">
        <f>ROUND(P170*H170,2)</f>
        <v>5720</v>
      </c>
      <c r="BL170" s="13" t="s">
        <v>157</v>
      </c>
      <c r="BM170" s="221" t="s">
        <v>226</v>
      </c>
    </row>
    <row r="171" s="2" customFormat="1">
      <c r="A171" s="32"/>
      <c r="B171" s="33"/>
      <c r="C171" s="34"/>
      <c r="D171" s="223" t="s">
        <v>139</v>
      </c>
      <c r="E171" s="34"/>
      <c r="F171" s="224" t="s">
        <v>225</v>
      </c>
      <c r="G171" s="34"/>
      <c r="H171" s="34"/>
      <c r="I171" s="34"/>
      <c r="J171" s="34"/>
      <c r="K171" s="34"/>
      <c r="L171" s="34"/>
      <c r="M171" s="35"/>
      <c r="N171" s="225"/>
      <c r="O171" s="226"/>
      <c r="P171" s="85"/>
      <c r="Q171" s="85"/>
      <c r="R171" s="85"/>
      <c r="S171" s="85"/>
      <c r="T171" s="85"/>
      <c r="U171" s="85"/>
      <c r="V171" s="85"/>
      <c r="W171" s="85"/>
      <c r="X171" s="85"/>
      <c r="Y171" s="86"/>
      <c r="Z171" s="32"/>
      <c r="AA171" s="32"/>
      <c r="AB171" s="32"/>
      <c r="AC171" s="32"/>
      <c r="AD171" s="32"/>
      <c r="AE171" s="32"/>
      <c r="AT171" s="13" t="s">
        <v>139</v>
      </c>
      <c r="AU171" s="13" t="s">
        <v>88</v>
      </c>
    </row>
    <row r="172" s="2" customFormat="1" ht="14.4" customHeight="1">
      <c r="A172" s="32"/>
      <c r="B172" s="33"/>
      <c r="C172" s="228" t="s">
        <v>227</v>
      </c>
      <c r="D172" s="228" t="s">
        <v>176</v>
      </c>
      <c r="E172" s="229" t="s">
        <v>228</v>
      </c>
      <c r="F172" s="230" t="s">
        <v>229</v>
      </c>
      <c r="G172" s="231" t="s">
        <v>151</v>
      </c>
      <c r="H172" s="232">
        <v>26</v>
      </c>
      <c r="I172" s="233">
        <v>0</v>
      </c>
      <c r="J172" s="233">
        <v>347</v>
      </c>
      <c r="K172" s="233">
        <f>ROUND(P172*H172,2)</f>
        <v>9022</v>
      </c>
      <c r="L172" s="230" t="s">
        <v>1</v>
      </c>
      <c r="M172" s="35"/>
      <c r="N172" s="234" t="s">
        <v>1</v>
      </c>
      <c r="O172" s="217" t="s">
        <v>45</v>
      </c>
      <c r="P172" s="218">
        <f>I172+J172</f>
        <v>347</v>
      </c>
      <c r="Q172" s="218">
        <f>ROUND(I172*H172,2)</f>
        <v>0</v>
      </c>
      <c r="R172" s="218">
        <f>ROUND(J172*H172,2)</f>
        <v>9022</v>
      </c>
      <c r="S172" s="219">
        <v>0</v>
      </c>
      <c r="T172" s="219">
        <f>S172*H172</f>
        <v>0</v>
      </c>
      <c r="U172" s="219">
        <v>0</v>
      </c>
      <c r="V172" s="219">
        <f>U172*H172</f>
        <v>0</v>
      </c>
      <c r="W172" s="219">
        <v>0</v>
      </c>
      <c r="X172" s="219">
        <f>W172*H172</f>
        <v>0</v>
      </c>
      <c r="Y172" s="220" t="s">
        <v>1</v>
      </c>
      <c r="Z172" s="32"/>
      <c r="AA172" s="32"/>
      <c r="AB172" s="32"/>
      <c r="AC172" s="32"/>
      <c r="AD172" s="32"/>
      <c r="AE172" s="32"/>
      <c r="AR172" s="221" t="s">
        <v>157</v>
      </c>
      <c r="AT172" s="221" t="s">
        <v>176</v>
      </c>
      <c r="AU172" s="221" t="s">
        <v>88</v>
      </c>
      <c r="AY172" s="13" t="s">
        <v>131</v>
      </c>
      <c r="BE172" s="222">
        <f>IF(O172="základní",K172,0)</f>
        <v>0</v>
      </c>
      <c r="BF172" s="222">
        <f>IF(O172="snížená",K172,0)</f>
        <v>0</v>
      </c>
      <c r="BG172" s="222">
        <f>IF(O172="zákl. přenesená",K172,0)</f>
        <v>9022</v>
      </c>
      <c r="BH172" s="222">
        <f>IF(O172="sníž. přenesená",K172,0)</f>
        <v>0</v>
      </c>
      <c r="BI172" s="222">
        <f>IF(O172="nulová",K172,0)</f>
        <v>0</v>
      </c>
      <c r="BJ172" s="13" t="s">
        <v>137</v>
      </c>
      <c r="BK172" s="222">
        <f>ROUND(P172*H172,2)</f>
        <v>9022</v>
      </c>
      <c r="BL172" s="13" t="s">
        <v>157</v>
      </c>
      <c r="BM172" s="221" t="s">
        <v>230</v>
      </c>
    </row>
    <row r="173" s="2" customFormat="1">
      <c r="A173" s="32"/>
      <c r="B173" s="33"/>
      <c r="C173" s="34"/>
      <c r="D173" s="223" t="s">
        <v>139</v>
      </c>
      <c r="E173" s="34"/>
      <c r="F173" s="224" t="s">
        <v>229</v>
      </c>
      <c r="G173" s="34"/>
      <c r="H173" s="34"/>
      <c r="I173" s="34"/>
      <c r="J173" s="34"/>
      <c r="K173" s="34"/>
      <c r="L173" s="34"/>
      <c r="M173" s="35"/>
      <c r="N173" s="225"/>
      <c r="O173" s="226"/>
      <c r="P173" s="85"/>
      <c r="Q173" s="85"/>
      <c r="R173" s="85"/>
      <c r="S173" s="85"/>
      <c r="T173" s="85"/>
      <c r="U173" s="85"/>
      <c r="V173" s="85"/>
      <c r="W173" s="85"/>
      <c r="X173" s="85"/>
      <c r="Y173" s="86"/>
      <c r="Z173" s="32"/>
      <c r="AA173" s="32"/>
      <c r="AB173" s="32"/>
      <c r="AC173" s="32"/>
      <c r="AD173" s="32"/>
      <c r="AE173" s="32"/>
      <c r="AT173" s="13" t="s">
        <v>139</v>
      </c>
      <c r="AU173" s="13" t="s">
        <v>88</v>
      </c>
    </row>
    <row r="174" s="2" customFormat="1" ht="24.15" customHeight="1">
      <c r="A174" s="32"/>
      <c r="B174" s="33"/>
      <c r="C174" s="228" t="s">
        <v>231</v>
      </c>
      <c r="D174" s="228" t="s">
        <v>176</v>
      </c>
      <c r="E174" s="229" t="s">
        <v>232</v>
      </c>
      <c r="F174" s="230" t="s">
        <v>233</v>
      </c>
      <c r="G174" s="231" t="s">
        <v>234</v>
      </c>
      <c r="H174" s="232">
        <v>2249</v>
      </c>
      <c r="I174" s="233">
        <v>0</v>
      </c>
      <c r="J174" s="233">
        <v>42.5</v>
      </c>
      <c r="K174" s="233">
        <f>ROUND(P174*H174,2)</f>
        <v>95582.5</v>
      </c>
      <c r="L174" s="230" t="s">
        <v>1</v>
      </c>
      <c r="M174" s="35"/>
      <c r="N174" s="234" t="s">
        <v>1</v>
      </c>
      <c r="O174" s="217" t="s">
        <v>45</v>
      </c>
      <c r="P174" s="218">
        <f>I174+J174</f>
        <v>42.5</v>
      </c>
      <c r="Q174" s="218">
        <f>ROUND(I174*H174,2)</f>
        <v>0</v>
      </c>
      <c r="R174" s="218">
        <f>ROUND(J174*H174,2)</f>
        <v>95582.5</v>
      </c>
      <c r="S174" s="219">
        <v>0.13800000000000001</v>
      </c>
      <c r="T174" s="219">
        <f>S174*H174</f>
        <v>310.36200000000002</v>
      </c>
      <c r="U174" s="219">
        <v>0</v>
      </c>
      <c r="V174" s="219">
        <f>U174*H174</f>
        <v>0</v>
      </c>
      <c r="W174" s="219">
        <v>0</v>
      </c>
      <c r="X174" s="219">
        <f>W174*H174</f>
        <v>0</v>
      </c>
      <c r="Y174" s="220" t="s">
        <v>1</v>
      </c>
      <c r="Z174" s="32"/>
      <c r="AA174" s="32"/>
      <c r="AB174" s="32"/>
      <c r="AC174" s="32"/>
      <c r="AD174" s="32"/>
      <c r="AE174" s="32"/>
      <c r="AR174" s="221" t="s">
        <v>157</v>
      </c>
      <c r="AT174" s="221" t="s">
        <v>176</v>
      </c>
      <c r="AU174" s="221" t="s">
        <v>88</v>
      </c>
      <c r="AY174" s="13" t="s">
        <v>131</v>
      </c>
      <c r="BE174" s="222">
        <f>IF(O174="základní",K174,0)</f>
        <v>0</v>
      </c>
      <c r="BF174" s="222">
        <f>IF(O174="snížená",K174,0)</f>
        <v>0</v>
      </c>
      <c r="BG174" s="222">
        <f>IF(O174="zákl. přenesená",K174,0)</f>
        <v>95582.5</v>
      </c>
      <c r="BH174" s="222">
        <f>IF(O174="sníž. přenesená",K174,0)</f>
        <v>0</v>
      </c>
      <c r="BI174" s="222">
        <f>IF(O174="nulová",K174,0)</f>
        <v>0</v>
      </c>
      <c r="BJ174" s="13" t="s">
        <v>137</v>
      </c>
      <c r="BK174" s="222">
        <f>ROUND(P174*H174,2)</f>
        <v>95582.5</v>
      </c>
      <c r="BL174" s="13" t="s">
        <v>157</v>
      </c>
      <c r="BM174" s="221" t="s">
        <v>235</v>
      </c>
    </row>
    <row r="175" s="2" customFormat="1">
      <c r="A175" s="32"/>
      <c r="B175" s="33"/>
      <c r="C175" s="34"/>
      <c r="D175" s="223" t="s">
        <v>139</v>
      </c>
      <c r="E175" s="34"/>
      <c r="F175" s="224" t="s">
        <v>233</v>
      </c>
      <c r="G175" s="34"/>
      <c r="H175" s="34"/>
      <c r="I175" s="34"/>
      <c r="J175" s="34"/>
      <c r="K175" s="34"/>
      <c r="L175" s="34"/>
      <c r="M175" s="35"/>
      <c r="N175" s="225"/>
      <c r="O175" s="226"/>
      <c r="P175" s="85"/>
      <c r="Q175" s="85"/>
      <c r="R175" s="85"/>
      <c r="S175" s="85"/>
      <c r="T175" s="85"/>
      <c r="U175" s="85"/>
      <c r="V175" s="85"/>
      <c r="W175" s="85"/>
      <c r="X175" s="85"/>
      <c r="Y175" s="86"/>
      <c r="Z175" s="32"/>
      <c r="AA175" s="32"/>
      <c r="AB175" s="32"/>
      <c r="AC175" s="32"/>
      <c r="AD175" s="32"/>
      <c r="AE175" s="32"/>
      <c r="AT175" s="13" t="s">
        <v>139</v>
      </c>
      <c r="AU175" s="13" t="s">
        <v>88</v>
      </c>
    </row>
    <row r="176" s="11" customFormat="1" ht="25.92" customHeight="1">
      <c r="A176" s="11"/>
      <c r="B176" s="194"/>
      <c r="C176" s="195"/>
      <c r="D176" s="196" t="s">
        <v>79</v>
      </c>
      <c r="E176" s="197" t="s">
        <v>236</v>
      </c>
      <c r="F176" s="197" t="s">
        <v>237</v>
      </c>
      <c r="G176" s="195"/>
      <c r="H176" s="195"/>
      <c r="I176" s="195"/>
      <c r="J176" s="195"/>
      <c r="K176" s="198">
        <f>BK176</f>
        <v>633297</v>
      </c>
      <c r="L176" s="195"/>
      <c r="M176" s="199"/>
      <c r="N176" s="200"/>
      <c r="O176" s="201"/>
      <c r="P176" s="201"/>
      <c r="Q176" s="202">
        <f>SUM(Q177:Q194)</f>
        <v>0</v>
      </c>
      <c r="R176" s="202">
        <f>SUM(R177:R194)</f>
        <v>633297</v>
      </c>
      <c r="S176" s="201"/>
      <c r="T176" s="203">
        <f>SUM(T177:T194)</f>
        <v>288</v>
      </c>
      <c r="U176" s="201"/>
      <c r="V176" s="203">
        <f>SUM(V177:V194)</f>
        <v>0</v>
      </c>
      <c r="W176" s="201"/>
      <c r="X176" s="203">
        <f>SUM(X177:X194)</f>
        <v>0</v>
      </c>
      <c r="Y176" s="204"/>
      <c r="Z176" s="11"/>
      <c r="AA176" s="11"/>
      <c r="AB176" s="11"/>
      <c r="AC176" s="11"/>
      <c r="AD176" s="11"/>
      <c r="AE176" s="11"/>
      <c r="AR176" s="205" t="s">
        <v>153</v>
      </c>
      <c r="AT176" s="206" t="s">
        <v>79</v>
      </c>
      <c r="AU176" s="206" t="s">
        <v>80</v>
      </c>
      <c r="AY176" s="205" t="s">
        <v>131</v>
      </c>
      <c r="BK176" s="207">
        <f>SUM(BK177:BK194)</f>
        <v>633297</v>
      </c>
    </row>
    <row r="177" s="2" customFormat="1" ht="14.4" customHeight="1">
      <c r="A177" s="32"/>
      <c r="B177" s="33"/>
      <c r="C177" s="228" t="s">
        <v>238</v>
      </c>
      <c r="D177" s="228" t="s">
        <v>176</v>
      </c>
      <c r="E177" s="229" t="s">
        <v>239</v>
      </c>
      <c r="F177" s="230" t="s">
        <v>240</v>
      </c>
      <c r="G177" s="231" t="s">
        <v>241</v>
      </c>
      <c r="H177" s="232">
        <v>200</v>
      </c>
      <c r="I177" s="233">
        <v>0</v>
      </c>
      <c r="J177" s="233">
        <v>599</v>
      </c>
      <c r="K177" s="233">
        <f>ROUND(P177*H177,2)</f>
        <v>119800</v>
      </c>
      <c r="L177" s="230" t="s">
        <v>1</v>
      </c>
      <c r="M177" s="35"/>
      <c r="N177" s="234" t="s">
        <v>1</v>
      </c>
      <c r="O177" s="217" t="s">
        <v>45</v>
      </c>
      <c r="P177" s="218">
        <f>I177+J177</f>
        <v>599</v>
      </c>
      <c r="Q177" s="218">
        <f>ROUND(I177*H177,2)</f>
        <v>0</v>
      </c>
      <c r="R177" s="218">
        <f>ROUND(J177*H177,2)</f>
        <v>119800</v>
      </c>
      <c r="S177" s="219">
        <v>1</v>
      </c>
      <c r="T177" s="219">
        <f>S177*H177</f>
        <v>200</v>
      </c>
      <c r="U177" s="219">
        <v>0</v>
      </c>
      <c r="V177" s="219">
        <f>U177*H177</f>
        <v>0</v>
      </c>
      <c r="W177" s="219">
        <v>0</v>
      </c>
      <c r="X177" s="219">
        <f>W177*H177</f>
        <v>0</v>
      </c>
      <c r="Y177" s="220" t="s">
        <v>1</v>
      </c>
      <c r="Z177" s="32"/>
      <c r="AA177" s="32"/>
      <c r="AB177" s="32"/>
      <c r="AC177" s="32"/>
      <c r="AD177" s="32"/>
      <c r="AE177" s="32"/>
      <c r="AR177" s="221" t="s">
        <v>242</v>
      </c>
      <c r="AT177" s="221" t="s">
        <v>176</v>
      </c>
      <c r="AU177" s="221" t="s">
        <v>88</v>
      </c>
      <c r="AY177" s="13" t="s">
        <v>131</v>
      </c>
      <c r="BE177" s="222">
        <f>IF(O177="základní",K177,0)</f>
        <v>0</v>
      </c>
      <c r="BF177" s="222">
        <f>IF(O177="snížená",K177,0)</f>
        <v>0</v>
      </c>
      <c r="BG177" s="222">
        <f>IF(O177="zákl. přenesená",K177,0)</f>
        <v>119800</v>
      </c>
      <c r="BH177" s="222">
        <f>IF(O177="sníž. přenesená",K177,0)</f>
        <v>0</v>
      </c>
      <c r="BI177" s="222">
        <f>IF(O177="nulová",K177,0)</f>
        <v>0</v>
      </c>
      <c r="BJ177" s="13" t="s">
        <v>137</v>
      </c>
      <c r="BK177" s="222">
        <f>ROUND(P177*H177,2)</f>
        <v>119800</v>
      </c>
      <c r="BL177" s="13" t="s">
        <v>242</v>
      </c>
      <c r="BM177" s="221" t="s">
        <v>243</v>
      </c>
    </row>
    <row r="178" s="2" customFormat="1">
      <c r="A178" s="32"/>
      <c r="B178" s="33"/>
      <c r="C178" s="34"/>
      <c r="D178" s="223" t="s">
        <v>139</v>
      </c>
      <c r="E178" s="34"/>
      <c r="F178" s="224" t="s">
        <v>240</v>
      </c>
      <c r="G178" s="34"/>
      <c r="H178" s="34"/>
      <c r="I178" s="34"/>
      <c r="J178" s="34"/>
      <c r="K178" s="34"/>
      <c r="L178" s="34"/>
      <c r="M178" s="35"/>
      <c r="N178" s="225"/>
      <c r="O178" s="226"/>
      <c r="P178" s="85"/>
      <c r="Q178" s="85"/>
      <c r="R178" s="85"/>
      <c r="S178" s="85"/>
      <c r="T178" s="85"/>
      <c r="U178" s="85"/>
      <c r="V178" s="85"/>
      <c r="W178" s="85"/>
      <c r="X178" s="85"/>
      <c r="Y178" s="86"/>
      <c r="Z178" s="32"/>
      <c r="AA178" s="32"/>
      <c r="AB178" s="32"/>
      <c r="AC178" s="32"/>
      <c r="AD178" s="32"/>
      <c r="AE178" s="32"/>
      <c r="AT178" s="13" t="s">
        <v>139</v>
      </c>
      <c r="AU178" s="13" t="s">
        <v>88</v>
      </c>
    </row>
    <row r="179" s="2" customFormat="1" ht="14.4" customHeight="1">
      <c r="A179" s="32"/>
      <c r="B179" s="33"/>
      <c r="C179" s="228" t="s">
        <v>244</v>
      </c>
      <c r="D179" s="228" t="s">
        <v>176</v>
      </c>
      <c r="E179" s="229" t="s">
        <v>245</v>
      </c>
      <c r="F179" s="230" t="s">
        <v>246</v>
      </c>
      <c r="G179" s="231" t="s">
        <v>241</v>
      </c>
      <c r="H179" s="232">
        <v>34</v>
      </c>
      <c r="I179" s="233">
        <v>0</v>
      </c>
      <c r="J179" s="233">
        <v>514</v>
      </c>
      <c r="K179" s="233">
        <f>ROUND(P179*H179,2)</f>
        <v>17476</v>
      </c>
      <c r="L179" s="230" t="s">
        <v>1</v>
      </c>
      <c r="M179" s="35"/>
      <c r="N179" s="234" t="s">
        <v>1</v>
      </c>
      <c r="O179" s="217" t="s">
        <v>45</v>
      </c>
      <c r="P179" s="218">
        <f>I179+J179</f>
        <v>514</v>
      </c>
      <c r="Q179" s="218">
        <f>ROUND(I179*H179,2)</f>
        <v>0</v>
      </c>
      <c r="R179" s="218">
        <f>ROUND(J179*H179,2)</f>
        <v>17476</v>
      </c>
      <c r="S179" s="219">
        <v>1</v>
      </c>
      <c r="T179" s="219">
        <f>S179*H179</f>
        <v>34</v>
      </c>
      <c r="U179" s="219">
        <v>0</v>
      </c>
      <c r="V179" s="219">
        <f>U179*H179</f>
        <v>0</v>
      </c>
      <c r="W179" s="219">
        <v>0</v>
      </c>
      <c r="X179" s="219">
        <f>W179*H179</f>
        <v>0</v>
      </c>
      <c r="Y179" s="220" t="s">
        <v>1</v>
      </c>
      <c r="Z179" s="32"/>
      <c r="AA179" s="32"/>
      <c r="AB179" s="32"/>
      <c r="AC179" s="32"/>
      <c r="AD179" s="32"/>
      <c r="AE179" s="32"/>
      <c r="AR179" s="221" t="s">
        <v>242</v>
      </c>
      <c r="AT179" s="221" t="s">
        <v>176</v>
      </c>
      <c r="AU179" s="221" t="s">
        <v>88</v>
      </c>
      <c r="AY179" s="13" t="s">
        <v>131</v>
      </c>
      <c r="BE179" s="222">
        <f>IF(O179="základní",K179,0)</f>
        <v>0</v>
      </c>
      <c r="BF179" s="222">
        <f>IF(O179="snížená",K179,0)</f>
        <v>0</v>
      </c>
      <c r="BG179" s="222">
        <f>IF(O179="zákl. přenesená",K179,0)</f>
        <v>17476</v>
      </c>
      <c r="BH179" s="222">
        <f>IF(O179="sníž. přenesená",K179,0)</f>
        <v>0</v>
      </c>
      <c r="BI179" s="222">
        <f>IF(O179="nulová",K179,0)</f>
        <v>0</v>
      </c>
      <c r="BJ179" s="13" t="s">
        <v>137</v>
      </c>
      <c r="BK179" s="222">
        <f>ROUND(P179*H179,2)</f>
        <v>17476</v>
      </c>
      <c r="BL179" s="13" t="s">
        <v>242</v>
      </c>
      <c r="BM179" s="221" t="s">
        <v>247</v>
      </c>
    </row>
    <row r="180" s="2" customFormat="1">
      <c r="A180" s="32"/>
      <c r="B180" s="33"/>
      <c r="C180" s="34"/>
      <c r="D180" s="223" t="s">
        <v>139</v>
      </c>
      <c r="E180" s="34"/>
      <c r="F180" s="224" t="s">
        <v>246</v>
      </c>
      <c r="G180" s="34"/>
      <c r="H180" s="34"/>
      <c r="I180" s="34"/>
      <c r="J180" s="34"/>
      <c r="K180" s="34"/>
      <c r="L180" s="34"/>
      <c r="M180" s="35"/>
      <c r="N180" s="225"/>
      <c r="O180" s="226"/>
      <c r="P180" s="85"/>
      <c r="Q180" s="85"/>
      <c r="R180" s="85"/>
      <c r="S180" s="85"/>
      <c r="T180" s="85"/>
      <c r="U180" s="85"/>
      <c r="V180" s="85"/>
      <c r="W180" s="85"/>
      <c r="X180" s="85"/>
      <c r="Y180" s="86"/>
      <c r="Z180" s="32"/>
      <c r="AA180" s="32"/>
      <c r="AB180" s="32"/>
      <c r="AC180" s="32"/>
      <c r="AD180" s="32"/>
      <c r="AE180" s="32"/>
      <c r="AT180" s="13" t="s">
        <v>139</v>
      </c>
      <c r="AU180" s="13" t="s">
        <v>88</v>
      </c>
    </row>
    <row r="181" s="2" customFormat="1">
      <c r="A181" s="32"/>
      <c r="B181" s="33"/>
      <c r="C181" s="34"/>
      <c r="D181" s="223" t="s">
        <v>143</v>
      </c>
      <c r="E181" s="34"/>
      <c r="F181" s="227" t="s">
        <v>248</v>
      </c>
      <c r="G181" s="34"/>
      <c r="H181" s="34"/>
      <c r="I181" s="34"/>
      <c r="J181" s="34"/>
      <c r="K181" s="34"/>
      <c r="L181" s="34"/>
      <c r="M181" s="35"/>
      <c r="N181" s="225"/>
      <c r="O181" s="226"/>
      <c r="P181" s="85"/>
      <c r="Q181" s="85"/>
      <c r="R181" s="85"/>
      <c r="S181" s="85"/>
      <c r="T181" s="85"/>
      <c r="U181" s="85"/>
      <c r="V181" s="85"/>
      <c r="W181" s="85"/>
      <c r="X181" s="85"/>
      <c r="Y181" s="86"/>
      <c r="Z181" s="32"/>
      <c r="AA181" s="32"/>
      <c r="AB181" s="32"/>
      <c r="AC181" s="32"/>
      <c r="AD181" s="32"/>
      <c r="AE181" s="32"/>
      <c r="AT181" s="13" t="s">
        <v>143</v>
      </c>
      <c r="AU181" s="13" t="s">
        <v>88</v>
      </c>
    </row>
    <row r="182" s="2" customFormat="1" ht="14.4" customHeight="1">
      <c r="A182" s="32"/>
      <c r="B182" s="33"/>
      <c r="C182" s="228" t="s">
        <v>249</v>
      </c>
      <c r="D182" s="228" t="s">
        <v>176</v>
      </c>
      <c r="E182" s="229" t="s">
        <v>245</v>
      </c>
      <c r="F182" s="230" t="s">
        <v>246</v>
      </c>
      <c r="G182" s="231" t="s">
        <v>241</v>
      </c>
      <c r="H182" s="232">
        <v>54</v>
      </c>
      <c r="I182" s="233">
        <v>0</v>
      </c>
      <c r="J182" s="233">
        <v>514</v>
      </c>
      <c r="K182" s="233">
        <f>ROUND(P182*H182,2)</f>
        <v>27756</v>
      </c>
      <c r="L182" s="230" t="s">
        <v>1</v>
      </c>
      <c r="M182" s="35"/>
      <c r="N182" s="234" t="s">
        <v>1</v>
      </c>
      <c r="O182" s="217" t="s">
        <v>45</v>
      </c>
      <c r="P182" s="218">
        <f>I182+J182</f>
        <v>514</v>
      </c>
      <c r="Q182" s="218">
        <f>ROUND(I182*H182,2)</f>
        <v>0</v>
      </c>
      <c r="R182" s="218">
        <f>ROUND(J182*H182,2)</f>
        <v>27756</v>
      </c>
      <c r="S182" s="219">
        <v>1</v>
      </c>
      <c r="T182" s="219">
        <f>S182*H182</f>
        <v>54</v>
      </c>
      <c r="U182" s="219">
        <v>0</v>
      </c>
      <c r="V182" s="219">
        <f>U182*H182</f>
        <v>0</v>
      </c>
      <c r="W182" s="219">
        <v>0</v>
      </c>
      <c r="X182" s="219">
        <f>W182*H182</f>
        <v>0</v>
      </c>
      <c r="Y182" s="220" t="s">
        <v>1</v>
      </c>
      <c r="Z182" s="32"/>
      <c r="AA182" s="32"/>
      <c r="AB182" s="32"/>
      <c r="AC182" s="32"/>
      <c r="AD182" s="32"/>
      <c r="AE182" s="32"/>
      <c r="AR182" s="221" t="s">
        <v>242</v>
      </c>
      <c r="AT182" s="221" t="s">
        <v>176</v>
      </c>
      <c r="AU182" s="221" t="s">
        <v>88</v>
      </c>
      <c r="AY182" s="13" t="s">
        <v>131</v>
      </c>
      <c r="BE182" s="222">
        <f>IF(O182="základní",K182,0)</f>
        <v>0</v>
      </c>
      <c r="BF182" s="222">
        <f>IF(O182="snížená",K182,0)</f>
        <v>0</v>
      </c>
      <c r="BG182" s="222">
        <f>IF(O182="zákl. přenesená",K182,0)</f>
        <v>27756</v>
      </c>
      <c r="BH182" s="222">
        <f>IF(O182="sníž. přenesená",K182,0)</f>
        <v>0</v>
      </c>
      <c r="BI182" s="222">
        <f>IF(O182="nulová",K182,0)</f>
        <v>0</v>
      </c>
      <c r="BJ182" s="13" t="s">
        <v>137</v>
      </c>
      <c r="BK182" s="222">
        <f>ROUND(P182*H182,2)</f>
        <v>27756</v>
      </c>
      <c r="BL182" s="13" t="s">
        <v>242</v>
      </c>
      <c r="BM182" s="221" t="s">
        <v>250</v>
      </c>
    </row>
    <row r="183" s="2" customFormat="1">
      <c r="A183" s="32"/>
      <c r="B183" s="33"/>
      <c r="C183" s="34"/>
      <c r="D183" s="223" t="s">
        <v>139</v>
      </c>
      <c r="E183" s="34"/>
      <c r="F183" s="224" t="s">
        <v>246</v>
      </c>
      <c r="G183" s="34"/>
      <c r="H183" s="34"/>
      <c r="I183" s="34"/>
      <c r="J183" s="34"/>
      <c r="K183" s="34"/>
      <c r="L183" s="34"/>
      <c r="M183" s="35"/>
      <c r="N183" s="225"/>
      <c r="O183" s="226"/>
      <c r="P183" s="85"/>
      <c r="Q183" s="85"/>
      <c r="R183" s="85"/>
      <c r="S183" s="85"/>
      <c r="T183" s="85"/>
      <c r="U183" s="85"/>
      <c r="V183" s="85"/>
      <c r="W183" s="85"/>
      <c r="X183" s="85"/>
      <c r="Y183" s="86"/>
      <c r="Z183" s="32"/>
      <c r="AA183" s="32"/>
      <c r="AB183" s="32"/>
      <c r="AC183" s="32"/>
      <c r="AD183" s="32"/>
      <c r="AE183" s="32"/>
      <c r="AT183" s="13" t="s">
        <v>139</v>
      </c>
      <c r="AU183" s="13" t="s">
        <v>88</v>
      </c>
    </row>
    <row r="184" s="2" customFormat="1">
      <c r="A184" s="32"/>
      <c r="B184" s="33"/>
      <c r="C184" s="34"/>
      <c r="D184" s="223" t="s">
        <v>143</v>
      </c>
      <c r="E184" s="34"/>
      <c r="F184" s="227" t="s">
        <v>251</v>
      </c>
      <c r="G184" s="34"/>
      <c r="H184" s="34"/>
      <c r="I184" s="34"/>
      <c r="J184" s="34"/>
      <c r="K184" s="34"/>
      <c r="L184" s="34"/>
      <c r="M184" s="35"/>
      <c r="N184" s="225"/>
      <c r="O184" s="226"/>
      <c r="P184" s="85"/>
      <c r="Q184" s="85"/>
      <c r="R184" s="85"/>
      <c r="S184" s="85"/>
      <c r="T184" s="85"/>
      <c r="U184" s="85"/>
      <c r="V184" s="85"/>
      <c r="W184" s="85"/>
      <c r="X184" s="85"/>
      <c r="Y184" s="86"/>
      <c r="Z184" s="32"/>
      <c r="AA184" s="32"/>
      <c r="AB184" s="32"/>
      <c r="AC184" s="32"/>
      <c r="AD184" s="32"/>
      <c r="AE184" s="32"/>
      <c r="AT184" s="13" t="s">
        <v>143</v>
      </c>
      <c r="AU184" s="13" t="s">
        <v>88</v>
      </c>
    </row>
    <row r="185" s="2" customFormat="1" ht="24.15" customHeight="1">
      <c r="A185" s="32"/>
      <c r="B185" s="33"/>
      <c r="C185" s="228" t="s">
        <v>252</v>
      </c>
      <c r="D185" s="228" t="s">
        <v>176</v>
      </c>
      <c r="E185" s="229" t="s">
        <v>253</v>
      </c>
      <c r="F185" s="230" t="s">
        <v>254</v>
      </c>
      <c r="G185" s="231" t="s">
        <v>255</v>
      </c>
      <c r="H185" s="232">
        <v>0.025000000000000001</v>
      </c>
      <c r="I185" s="233">
        <v>0</v>
      </c>
      <c r="J185" s="233">
        <v>2595720</v>
      </c>
      <c r="K185" s="233">
        <f>ROUND(P185*H185,2)</f>
        <v>64893</v>
      </c>
      <c r="L185" s="230" t="s">
        <v>1</v>
      </c>
      <c r="M185" s="35"/>
      <c r="N185" s="234" t="s">
        <v>1</v>
      </c>
      <c r="O185" s="217" t="s">
        <v>45</v>
      </c>
      <c r="P185" s="218">
        <f>I185+J185</f>
        <v>2595720</v>
      </c>
      <c r="Q185" s="218">
        <f>ROUND(I185*H185,2)</f>
        <v>0</v>
      </c>
      <c r="R185" s="218">
        <f>ROUND(J185*H185,2)</f>
        <v>64893</v>
      </c>
      <c r="S185" s="219">
        <v>0</v>
      </c>
      <c r="T185" s="219">
        <f>S185*H185</f>
        <v>0</v>
      </c>
      <c r="U185" s="219">
        <v>0</v>
      </c>
      <c r="V185" s="219">
        <f>U185*H185</f>
        <v>0</v>
      </c>
      <c r="W185" s="219">
        <v>0</v>
      </c>
      <c r="X185" s="219">
        <f>W185*H185</f>
        <v>0</v>
      </c>
      <c r="Y185" s="220" t="s">
        <v>1</v>
      </c>
      <c r="Z185" s="32"/>
      <c r="AA185" s="32"/>
      <c r="AB185" s="32"/>
      <c r="AC185" s="32"/>
      <c r="AD185" s="32"/>
      <c r="AE185" s="32"/>
      <c r="AR185" s="221" t="s">
        <v>256</v>
      </c>
      <c r="AT185" s="221" t="s">
        <v>176</v>
      </c>
      <c r="AU185" s="221" t="s">
        <v>88</v>
      </c>
      <c r="AY185" s="13" t="s">
        <v>131</v>
      </c>
      <c r="BE185" s="222">
        <f>IF(O185="základní",K185,0)</f>
        <v>0</v>
      </c>
      <c r="BF185" s="222">
        <f>IF(O185="snížená",K185,0)</f>
        <v>0</v>
      </c>
      <c r="BG185" s="222">
        <f>IF(O185="zákl. přenesená",K185,0)</f>
        <v>64893</v>
      </c>
      <c r="BH185" s="222">
        <f>IF(O185="sníž. přenesená",K185,0)</f>
        <v>0</v>
      </c>
      <c r="BI185" s="222">
        <f>IF(O185="nulová",K185,0)</f>
        <v>0</v>
      </c>
      <c r="BJ185" s="13" t="s">
        <v>137</v>
      </c>
      <c r="BK185" s="222">
        <f>ROUND(P185*H185,2)</f>
        <v>64893</v>
      </c>
      <c r="BL185" s="13" t="s">
        <v>256</v>
      </c>
      <c r="BM185" s="221" t="s">
        <v>257</v>
      </c>
    </row>
    <row r="186" s="2" customFormat="1">
      <c r="A186" s="32"/>
      <c r="B186" s="33"/>
      <c r="C186" s="34"/>
      <c r="D186" s="223" t="s">
        <v>139</v>
      </c>
      <c r="E186" s="34"/>
      <c r="F186" s="224" t="s">
        <v>254</v>
      </c>
      <c r="G186" s="34"/>
      <c r="H186" s="34"/>
      <c r="I186" s="34"/>
      <c r="J186" s="34"/>
      <c r="K186" s="34"/>
      <c r="L186" s="34"/>
      <c r="M186" s="35"/>
      <c r="N186" s="225"/>
      <c r="O186" s="226"/>
      <c r="P186" s="85"/>
      <c r="Q186" s="85"/>
      <c r="R186" s="85"/>
      <c r="S186" s="85"/>
      <c r="T186" s="85"/>
      <c r="U186" s="85"/>
      <c r="V186" s="85"/>
      <c r="W186" s="85"/>
      <c r="X186" s="85"/>
      <c r="Y186" s="86"/>
      <c r="Z186" s="32"/>
      <c r="AA186" s="32"/>
      <c r="AB186" s="32"/>
      <c r="AC186" s="32"/>
      <c r="AD186" s="32"/>
      <c r="AE186" s="32"/>
      <c r="AT186" s="13" t="s">
        <v>139</v>
      </c>
      <c r="AU186" s="13" t="s">
        <v>88</v>
      </c>
    </row>
    <row r="187" s="2" customFormat="1" ht="14.4" customHeight="1">
      <c r="A187" s="32"/>
      <c r="B187" s="33"/>
      <c r="C187" s="228" t="s">
        <v>258</v>
      </c>
      <c r="D187" s="228" t="s">
        <v>176</v>
      </c>
      <c r="E187" s="229" t="s">
        <v>259</v>
      </c>
      <c r="F187" s="230" t="s">
        <v>260</v>
      </c>
      <c r="G187" s="231" t="s">
        <v>255</v>
      </c>
      <c r="H187" s="232">
        <v>0.050000000000000003</v>
      </c>
      <c r="I187" s="233">
        <v>0</v>
      </c>
      <c r="J187" s="233">
        <v>2595720</v>
      </c>
      <c r="K187" s="233">
        <f>ROUND(P187*H187,2)</f>
        <v>129786</v>
      </c>
      <c r="L187" s="230" t="s">
        <v>1</v>
      </c>
      <c r="M187" s="35"/>
      <c r="N187" s="234" t="s">
        <v>1</v>
      </c>
      <c r="O187" s="217" t="s">
        <v>45</v>
      </c>
      <c r="P187" s="218">
        <f>I187+J187</f>
        <v>2595720</v>
      </c>
      <c r="Q187" s="218">
        <f>ROUND(I187*H187,2)</f>
        <v>0</v>
      </c>
      <c r="R187" s="218">
        <f>ROUND(J187*H187,2)</f>
        <v>129786</v>
      </c>
      <c r="S187" s="219">
        <v>0</v>
      </c>
      <c r="T187" s="219">
        <f>S187*H187</f>
        <v>0</v>
      </c>
      <c r="U187" s="219">
        <v>0</v>
      </c>
      <c r="V187" s="219">
        <f>U187*H187</f>
        <v>0</v>
      </c>
      <c r="W187" s="219">
        <v>0</v>
      </c>
      <c r="X187" s="219">
        <f>W187*H187</f>
        <v>0</v>
      </c>
      <c r="Y187" s="220" t="s">
        <v>1</v>
      </c>
      <c r="Z187" s="32"/>
      <c r="AA187" s="32"/>
      <c r="AB187" s="32"/>
      <c r="AC187" s="32"/>
      <c r="AD187" s="32"/>
      <c r="AE187" s="32"/>
      <c r="AR187" s="221" t="s">
        <v>256</v>
      </c>
      <c r="AT187" s="221" t="s">
        <v>176</v>
      </c>
      <c r="AU187" s="221" t="s">
        <v>88</v>
      </c>
      <c r="AY187" s="13" t="s">
        <v>131</v>
      </c>
      <c r="BE187" s="222">
        <f>IF(O187="základní",K187,0)</f>
        <v>0</v>
      </c>
      <c r="BF187" s="222">
        <f>IF(O187="snížená",K187,0)</f>
        <v>0</v>
      </c>
      <c r="BG187" s="222">
        <f>IF(O187="zákl. přenesená",K187,0)</f>
        <v>129786</v>
      </c>
      <c r="BH187" s="222">
        <f>IF(O187="sníž. přenesená",K187,0)</f>
        <v>0</v>
      </c>
      <c r="BI187" s="222">
        <f>IF(O187="nulová",K187,0)</f>
        <v>0</v>
      </c>
      <c r="BJ187" s="13" t="s">
        <v>137</v>
      </c>
      <c r="BK187" s="222">
        <f>ROUND(P187*H187,2)</f>
        <v>129786</v>
      </c>
      <c r="BL187" s="13" t="s">
        <v>256</v>
      </c>
      <c r="BM187" s="221" t="s">
        <v>261</v>
      </c>
    </row>
    <row r="188" s="2" customFormat="1">
      <c r="A188" s="32"/>
      <c r="B188" s="33"/>
      <c r="C188" s="34"/>
      <c r="D188" s="223" t="s">
        <v>139</v>
      </c>
      <c r="E188" s="34"/>
      <c r="F188" s="224" t="s">
        <v>260</v>
      </c>
      <c r="G188" s="34"/>
      <c r="H188" s="34"/>
      <c r="I188" s="34"/>
      <c r="J188" s="34"/>
      <c r="K188" s="34"/>
      <c r="L188" s="34"/>
      <c r="M188" s="35"/>
      <c r="N188" s="225"/>
      <c r="O188" s="226"/>
      <c r="P188" s="85"/>
      <c r="Q188" s="85"/>
      <c r="R188" s="85"/>
      <c r="S188" s="85"/>
      <c r="T188" s="85"/>
      <c r="U188" s="85"/>
      <c r="V188" s="85"/>
      <c r="W188" s="85"/>
      <c r="X188" s="85"/>
      <c r="Y188" s="86"/>
      <c r="Z188" s="32"/>
      <c r="AA188" s="32"/>
      <c r="AB188" s="32"/>
      <c r="AC188" s="32"/>
      <c r="AD188" s="32"/>
      <c r="AE188" s="32"/>
      <c r="AT188" s="13" t="s">
        <v>139</v>
      </c>
      <c r="AU188" s="13" t="s">
        <v>88</v>
      </c>
    </row>
    <row r="189" s="2" customFormat="1" ht="14.4" customHeight="1">
      <c r="A189" s="32"/>
      <c r="B189" s="33"/>
      <c r="C189" s="228" t="s">
        <v>262</v>
      </c>
      <c r="D189" s="228" t="s">
        <v>176</v>
      </c>
      <c r="E189" s="229" t="s">
        <v>263</v>
      </c>
      <c r="F189" s="230" t="s">
        <v>264</v>
      </c>
      <c r="G189" s="231" t="s">
        <v>255</v>
      </c>
      <c r="H189" s="232">
        <v>0.10000000000000001</v>
      </c>
      <c r="I189" s="233">
        <v>0</v>
      </c>
      <c r="J189" s="233">
        <v>2595720</v>
      </c>
      <c r="K189" s="233">
        <f>ROUND(P189*H189,2)</f>
        <v>259572</v>
      </c>
      <c r="L189" s="230" t="s">
        <v>1</v>
      </c>
      <c r="M189" s="35"/>
      <c r="N189" s="234" t="s">
        <v>1</v>
      </c>
      <c r="O189" s="217" t="s">
        <v>45</v>
      </c>
      <c r="P189" s="218">
        <f>I189+J189</f>
        <v>2595720</v>
      </c>
      <c r="Q189" s="218">
        <f>ROUND(I189*H189,2)</f>
        <v>0</v>
      </c>
      <c r="R189" s="218">
        <f>ROUND(J189*H189,2)</f>
        <v>259572</v>
      </c>
      <c r="S189" s="219">
        <v>0</v>
      </c>
      <c r="T189" s="219">
        <f>S189*H189</f>
        <v>0</v>
      </c>
      <c r="U189" s="219">
        <v>0</v>
      </c>
      <c r="V189" s="219">
        <f>U189*H189</f>
        <v>0</v>
      </c>
      <c r="W189" s="219">
        <v>0</v>
      </c>
      <c r="X189" s="219">
        <f>W189*H189</f>
        <v>0</v>
      </c>
      <c r="Y189" s="220" t="s">
        <v>1</v>
      </c>
      <c r="Z189" s="32"/>
      <c r="AA189" s="32"/>
      <c r="AB189" s="32"/>
      <c r="AC189" s="32"/>
      <c r="AD189" s="32"/>
      <c r="AE189" s="32"/>
      <c r="AR189" s="221" t="s">
        <v>256</v>
      </c>
      <c r="AT189" s="221" t="s">
        <v>176</v>
      </c>
      <c r="AU189" s="221" t="s">
        <v>88</v>
      </c>
      <c r="AY189" s="13" t="s">
        <v>131</v>
      </c>
      <c r="BE189" s="222">
        <f>IF(O189="základní",K189,0)</f>
        <v>0</v>
      </c>
      <c r="BF189" s="222">
        <f>IF(O189="snížená",K189,0)</f>
        <v>0</v>
      </c>
      <c r="BG189" s="222">
        <f>IF(O189="zákl. přenesená",K189,0)</f>
        <v>259572</v>
      </c>
      <c r="BH189" s="222">
        <f>IF(O189="sníž. přenesená",K189,0)</f>
        <v>0</v>
      </c>
      <c r="BI189" s="222">
        <f>IF(O189="nulová",K189,0)</f>
        <v>0</v>
      </c>
      <c r="BJ189" s="13" t="s">
        <v>137</v>
      </c>
      <c r="BK189" s="222">
        <f>ROUND(P189*H189,2)</f>
        <v>259572</v>
      </c>
      <c r="BL189" s="13" t="s">
        <v>256</v>
      </c>
      <c r="BM189" s="221" t="s">
        <v>265</v>
      </c>
    </row>
    <row r="190" s="2" customFormat="1">
      <c r="A190" s="32"/>
      <c r="B190" s="33"/>
      <c r="C190" s="34"/>
      <c r="D190" s="223" t="s">
        <v>139</v>
      </c>
      <c r="E190" s="34"/>
      <c r="F190" s="224" t="s">
        <v>264</v>
      </c>
      <c r="G190" s="34"/>
      <c r="H190" s="34"/>
      <c r="I190" s="34"/>
      <c r="J190" s="34"/>
      <c r="K190" s="34"/>
      <c r="L190" s="34"/>
      <c r="M190" s="35"/>
      <c r="N190" s="225"/>
      <c r="O190" s="226"/>
      <c r="P190" s="85"/>
      <c r="Q190" s="85"/>
      <c r="R190" s="85"/>
      <c r="S190" s="85"/>
      <c r="T190" s="85"/>
      <c r="U190" s="85"/>
      <c r="V190" s="85"/>
      <c r="W190" s="85"/>
      <c r="X190" s="85"/>
      <c r="Y190" s="86"/>
      <c r="Z190" s="32"/>
      <c r="AA190" s="32"/>
      <c r="AB190" s="32"/>
      <c r="AC190" s="32"/>
      <c r="AD190" s="32"/>
      <c r="AE190" s="32"/>
      <c r="AT190" s="13" t="s">
        <v>139</v>
      </c>
      <c r="AU190" s="13" t="s">
        <v>88</v>
      </c>
    </row>
    <row r="191" s="2" customFormat="1" ht="24.15" customHeight="1">
      <c r="A191" s="32"/>
      <c r="B191" s="33"/>
      <c r="C191" s="228" t="s">
        <v>266</v>
      </c>
      <c r="D191" s="228" t="s">
        <v>176</v>
      </c>
      <c r="E191" s="229" t="s">
        <v>267</v>
      </c>
      <c r="F191" s="230" t="s">
        <v>268</v>
      </c>
      <c r="G191" s="231" t="s">
        <v>269</v>
      </c>
      <c r="H191" s="232">
        <v>308</v>
      </c>
      <c r="I191" s="233">
        <v>0</v>
      </c>
      <c r="J191" s="233">
        <v>15.5</v>
      </c>
      <c r="K191" s="233">
        <f>ROUND(P191*H191,2)</f>
        <v>4774</v>
      </c>
      <c r="L191" s="230" t="s">
        <v>1</v>
      </c>
      <c r="M191" s="35"/>
      <c r="N191" s="234" t="s">
        <v>1</v>
      </c>
      <c r="O191" s="217" t="s">
        <v>45</v>
      </c>
      <c r="P191" s="218">
        <f>I191+J191</f>
        <v>15.5</v>
      </c>
      <c r="Q191" s="218">
        <f>ROUND(I191*H191,2)</f>
        <v>0</v>
      </c>
      <c r="R191" s="218">
        <f>ROUND(J191*H191,2)</f>
        <v>4774</v>
      </c>
      <c r="S191" s="219">
        <v>0</v>
      </c>
      <c r="T191" s="219">
        <f>S191*H191</f>
        <v>0</v>
      </c>
      <c r="U191" s="219">
        <v>0</v>
      </c>
      <c r="V191" s="219">
        <f>U191*H191</f>
        <v>0</v>
      </c>
      <c r="W191" s="219">
        <v>0</v>
      </c>
      <c r="X191" s="219">
        <f>W191*H191</f>
        <v>0</v>
      </c>
      <c r="Y191" s="220" t="s">
        <v>1</v>
      </c>
      <c r="Z191" s="32"/>
      <c r="AA191" s="32"/>
      <c r="AB191" s="32"/>
      <c r="AC191" s="32"/>
      <c r="AD191" s="32"/>
      <c r="AE191" s="32"/>
      <c r="AR191" s="221" t="s">
        <v>256</v>
      </c>
      <c r="AT191" s="221" t="s">
        <v>176</v>
      </c>
      <c r="AU191" s="221" t="s">
        <v>88</v>
      </c>
      <c r="AY191" s="13" t="s">
        <v>131</v>
      </c>
      <c r="BE191" s="222">
        <f>IF(O191="základní",K191,0)</f>
        <v>0</v>
      </c>
      <c r="BF191" s="222">
        <f>IF(O191="snížená",K191,0)</f>
        <v>0</v>
      </c>
      <c r="BG191" s="222">
        <f>IF(O191="zákl. přenesená",K191,0)</f>
        <v>4774</v>
      </c>
      <c r="BH191" s="222">
        <f>IF(O191="sníž. přenesená",K191,0)</f>
        <v>0</v>
      </c>
      <c r="BI191" s="222">
        <f>IF(O191="nulová",K191,0)</f>
        <v>0</v>
      </c>
      <c r="BJ191" s="13" t="s">
        <v>137</v>
      </c>
      <c r="BK191" s="222">
        <f>ROUND(P191*H191,2)</f>
        <v>4774</v>
      </c>
      <c r="BL191" s="13" t="s">
        <v>256</v>
      </c>
      <c r="BM191" s="221" t="s">
        <v>270</v>
      </c>
    </row>
    <row r="192" s="2" customFormat="1">
      <c r="A192" s="32"/>
      <c r="B192" s="33"/>
      <c r="C192" s="34"/>
      <c r="D192" s="223" t="s">
        <v>139</v>
      </c>
      <c r="E192" s="34"/>
      <c r="F192" s="224" t="s">
        <v>268</v>
      </c>
      <c r="G192" s="34"/>
      <c r="H192" s="34"/>
      <c r="I192" s="34"/>
      <c r="J192" s="34"/>
      <c r="K192" s="34"/>
      <c r="L192" s="34"/>
      <c r="M192" s="35"/>
      <c r="N192" s="225"/>
      <c r="O192" s="226"/>
      <c r="P192" s="85"/>
      <c r="Q192" s="85"/>
      <c r="R192" s="85"/>
      <c r="S192" s="85"/>
      <c r="T192" s="85"/>
      <c r="U192" s="85"/>
      <c r="V192" s="85"/>
      <c r="W192" s="85"/>
      <c r="X192" s="85"/>
      <c r="Y192" s="86"/>
      <c r="Z192" s="32"/>
      <c r="AA192" s="32"/>
      <c r="AB192" s="32"/>
      <c r="AC192" s="32"/>
      <c r="AD192" s="32"/>
      <c r="AE192" s="32"/>
      <c r="AT192" s="13" t="s">
        <v>139</v>
      </c>
      <c r="AU192" s="13" t="s">
        <v>88</v>
      </c>
    </row>
    <row r="193" s="2" customFormat="1" ht="24.15" customHeight="1">
      <c r="A193" s="32"/>
      <c r="B193" s="33"/>
      <c r="C193" s="228" t="s">
        <v>271</v>
      </c>
      <c r="D193" s="228" t="s">
        <v>176</v>
      </c>
      <c r="E193" s="229" t="s">
        <v>272</v>
      </c>
      <c r="F193" s="230" t="s">
        <v>273</v>
      </c>
      <c r="G193" s="231" t="s">
        <v>269</v>
      </c>
      <c r="H193" s="232">
        <v>308</v>
      </c>
      <c r="I193" s="233">
        <v>0</v>
      </c>
      <c r="J193" s="233">
        <v>30</v>
      </c>
      <c r="K193" s="233">
        <f>ROUND(P193*H193,2)</f>
        <v>9240</v>
      </c>
      <c r="L193" s="230" t="s">
        <v>1</v>
      </c>
      <c r="M193" s="35"/>
      <c r="N193" s="234" t="s">
        <v>1</v>
      </c>
      <c r="O193" s="217" t="s">
        <v>45</v>
      </c>
      <c r="P193" s="218">
        <f>I193+J193</f>
        <v>30</v>
      </c>
      <c r="Q193" s="218">
        <f>ROUND(I193*H193,2)</f>
        <v>0</v>
      </c>
      <c r="R193" s="218">
        <f>ROUND(J193*H193,2)</f>
        <v>9240</v>
      </c>
      <c r="S193" s="219">
        <v>0</v>
      </c>
      <c r="T193" s="219">
        <f>S193*H193</f>
        <v>0</v>
      </c>
      <c r="U193" s="219">
        <v>0</v>
      </c>
      <c r="V193" s="219">
        <f>U193*H193</f>
        <v>0</v>
      </c>
      <c r="W193" s="219">
        <v>0</v>
      </c>
      <c r="X193" s="219">
        <f>W193*H193</f>
        <v>0</v>
      </c>
      <c r="Y193" s="220" t="s">
        <v>1</v>
      </c>
      <c r="Z193" s="32"/>
      <c r="AA193" s="32"/>
      <c r="AB193" s="32"/>
      <c r="AC193" s="32"/>
      <c r="AD193" s="32"/>
      <c r="AE193" s="32"/>
      <c r="AR193" s="221" t="s">
        <v>256</v>
      </c>
      <c r="AT193" s="221" t="s">
        <v>176</v>
      </c>
      <c r="AU193" s="221" t="s">
        <v>88</v>
      </c>
      <c r="AY193" s="13" t="s">
        <v>131</v>
      </c>
      <c r="BE193" s="222">
        <f>IF(O193="základní",K193,0)</f>
        <v>0</v>
      </c>
      <c r="BF193" s="222">
        <f>IF(O193="snížená",K193,0)</f>
        <v>0</v>
      </c>
      <c r="BG193" s="222">
        <f>IF(O193="zákl. přenesená",K193,0)</f>
        <v>9240</v>
      </c>
      <c r="BH193" s="222">
        <f>IF(O193="sníž. přenesená",K193,0)</f>
        <v>0</v>
      </c>
      <c r="BI193" s="222">
        <f>IF(O193="nulová",K193,0)</f>
        <v>0</v>
      </c>
      <c r="BJ193" s="13" t="s">
        <v>137</v>
      </c>
      <c r="BK193" s="222">
        <f>ROUND(P193*H193,2)</f>
        <v>9240</v>
      </c>
      <c r="BL193" s="13" t="s">
        <v>256</v>
      </c>
      <c r="BM193" s="221" t="s">
        <v>274</v>
      </c>
    </row>
    <row r="194" s="2" customFormat="1">
      <c r="A194" s="32"/>
      <c r="B194" s="33"/>
      <c r="C194" s="34"/>
      <c r="D194" s="223" t="s">
        <v>139</v>
      </c>
      <c r="E194" s="34"/>
      <c r="F194" s="224" t="s">
        <v>273</v>
      </c>
      <c r="G194" s="34"/>
      <c r="H194" s="34"/>
      <c r="I194" s="34"/>
      <c r="J194" s="34"/>
      <c r="K194" s="34"/>
      <c r="L194" s="34"/>
      <c r="M194" s="35"/>
      <c r="N194" s="235"/>
      <c r="O194" s="236"/>
      <c r="P194" s="237"/>
      <c r="Q194" s="237"/>
      <c r="R194" s="237"/>
      <c r="S194" s="237"/>
      <c r="T194" s="237"/>
      <c r="U194" s="237"/>
      <c r="V194" s="237"/>
      <c r="W194" s="237"/>
      <c r="X194" s="237"/>
      <c r="Y194" s="238"/>
      <c r="Z194" s="32"/>
      <c r="AA194" s="32"/>
      <c r="AB194" s="32"/>
      <c r="AC194" s="32"/>
      <c r="AD194" s="32"/>
      <c r="AE194" s="32"/>
      <c r="AT194" s="13" t="s">
        <v>139</v>
      </c>
      <c r="AU194" s="13" t="s">
        <v>88</v>
      </c>
    </row>
    <row r="195" s="2" customFormat="1" ht="6.96" customHeight="1">
      <c r="A195" s="32"/>
      <c r="B195" s="60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35"/>
      <c r="N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</row>
  </sheetData>
  <sheetProtection sheet="1" autoFilter="0" formatColumns="0" formatRows="0" objects="1" scenarios="1" spinCount="100000" saltValue="jcNZF+KjYFQ3khb6QoixX1+valjRwsa9fzVN99nYGgpUIUVT0blAlMBH8YvfVycZijLokh++P5W3izQqFAFYfQ==" hashValue="8gl/CiXbr69T3/pHyBgvmmjld8Cu7bdxAtfoYZHtUyQVTrDd8LpBvVIWbyFzCHlJtBELis7xinfhyywDG78Mng==" algorithmName="SHA-512" password="CC35"/>
  <autoFilter ref="C122:L19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2020-10-31T18:19:03Z</dcterms:created>
  <dcterms:modified xsi:type="dcterms:W3CDTF">2020-10-31T18:19:07Z</dcterms:modified>
</cp:coreProperties>
</file>